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245" activeTab="1"/>
  </bookViews>
  <sheets>
    <sheet name="一般公共预算收入" sheetId="4" r:id="rId1"/>
    <sheet name="2024年广元市昭化区一般公共预算支出明细表" sheetId="1" r:id="rId2"/>
    <sheet name="基金收入" sheetId="2" r:id="rId3"/>
    <sheet name="基金支出" sheetId="3" r:id="rId4"/>
  </sheets>
  <externalReferences>
    <externalReference r:id="rId5"/>
  </externalReferences>
  <definedNames>
    <definedName name="_xlnm._FilterDatabase" localSheetId="1" hidden="1">'2024年广元市昭化区一般公共预算支出明细表'!$A$7:$N$467</definedName>
    <definedName name="_xlnm.Print_Titles" localSheetId="2">基金收入!$4:$5</definedName>
    <definedName name="_xlnm.Print_Titles" localSheetId="3">基金支出!$3:$5</definedName>
    <definedName name="_xlnm.Print_Titles" localSheetId="1">'2024年广元市昭化区一般公共预算支出明细表'!$4:$6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lenovo</author>
  </authors>
  <commentList>
    <comment ref="I266" authorId="0">
      <text>
        <r>
          <rPr>
            <sz val="9"/>
            <rFont val="宋体"/>
            <charset val="134"/>
          </rPr>
          <t>法定算账中：城乡居民养老保险--基础养老金（加发）7.1、城乡居民养老保险--丧葬补助2.7、城乡居民养老保险--基础养老金（普发提标）87.15</t>
        </r>
      </text>
    </comment>
    <comment ref="I277" authorId="0">
      <text>
        <r>
          <rPr>
            <sz val="9"/>
            <rFont val="宋体"/>
            <charset val="134"/>
          </rPr>
          <t>法定算账中：过渡期内医务人员临时性工作补助，上年专款平衡预算，今年上级追减，故本级增加经费</t>
        </r>
      </text>
    </comment>
    <comment ref="I282" authorId="0">
      <text>
        <r>
          <rPr>
            <sz val="9"/>
            <rFont val="宋体"/>
            <charset val="134"/>
          </rPr>
          <t xml:space="preserve">法定算账中：基本公卫21.54、艾滋病防治经费6.3、取消药品加成16.9、两癌筛查1.17
</t>
        </r>
      </text>
    </comment>
    <comment ref="I288" authorId="0">
      <text>
        <r>
          <rPr>
            <sz val="9"/>
            <rFont val="宋体"/>
            <charset val="134"/>
          </rPr>
          <t xml:space="preserve">法定算账中：计划生育特困补助39.7、特别家庭区级生活再扶助10.9、、计划生育手术并发症13.8、独生子女死亡补助2
</t>
        </r>
      </text>
    </comment>
    <comment ref="I378" authorId="0">
      <text>
        <r>
          <rPr>
            <sz val="9"/>
            <rFont val="宋体"/>
            <charset val="134"/>
          </rPr>
          <t>法定算账中：</t>
        </r>
      </text>
    </comment>
    <comment ref="I465" authorId="0">
      <text>
        <r>
          <rPr>
            <sz val="9"/>
            <rFont val="宋体"/>
            <charset val="134"/>
          </rPr>
          <t>森林防火阻隔系统增发国债配套上解</t>
        </r>
      </text>
    </comment>
  </commentList>
</comments>
</file>

<file path=xl/comments2.xml><?xml version="1.0" encoding="utf-8"?>
<comments xmlns="http://schemas.openxmlformats.org/spreadsheetml/2006/main">
  <authors>
    <author>lenovo</author>
  </authors>
  <commentList>
    <comment ref="F3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再融资17552</t>
        </r>
      </text>
    </comment>
  </commentList>
</comments>
</file>

<file path=xl/sharedStrings.xml><?xml version="1.0" encoding="utf-8"?>
<sst xmlns="http://schemas.openxmlformats.org/spreadsheetml/2006/main" count="639" uniqueCount="507">
  <si>
    <t>附件1</t>
  </si>
  <si>
    <t>广元市昭化区2024年地方一般公共预算收入调整表</t>
  </si>
  <si>
    <t>单位：万元</t>
  </si>
  <si>
    <t>预算科目</t>
  </si>
  <si>
    <t>预算数</t>
  </si>
  <si>
    <t>预算
调整数</t>
  </si>
  <si>
    <t>比年初增(+)减(-)额</t>
  </si>
  <si>
    <t>比年初增(+%)减(-%)</t>
  </si>
  <si>
    <t>备注</t>
  </si>
  <si>
    <t>税收收入小计</t>
  </si>
  <si>
    <t>一、增值税</t>
  </si>
  <si>
    <t>二、企业所得税</t>
  </si>
  <si>
    <t>三、个人所得税</t>
  </si>
  <si>
    <t>四、资源税</t>
  </si>
  <si>
    <t>五、城市维护建设税</t>
  </si>
  <si>
    <t>六、房产税</t>
  </si>
  <si>
    <t>七、印花税</t>
  </si>
  <si>
    <t>八、城镇土地使用税</t>
  </si>
  <si>
    <t>九、土地增值税</t>
  </si>
  <si>
    <t>十、车船税</t>
  </si>
  <si>
    <t>十一、耕地占用税</t>
  </si>
  <si>
    <t>十二、契税</t>
  </si>
  <si>
    <t>十三、烟叶税</t>
  </si>
  <si>
    <t>十四、环境保护税</t>
  </si>
  <si>
    <t>非税收入</t>
  </si>
  <si>
    <t>十五、专项收入</t>
  </si>
  <si>
    <t>十六、行政事业性收费收入</t>
  </si>
  <si>
    <t>十七、罚没收入</t>
  </si>
  <si>
    <t>十八、国有资源（资产）有偿使用收入</t>
  </si>
  <si>
    <t>十九、其他收入</t>
  </si>
  <si>
    <t>地方一般公共预算收入合计</t>
  </si>
  <si>
    <t xml:space="preserve"> </t>
  </si>
  <si>
    <t>附件2</t>
  </si>
  <si>
    <t>广元市昭化区2024年一般公共预算支出调整预算表</t>
  </si>
  <si>
    <t>代码</t>
  </si>
  <si>
    <t>科目名称</t>
  </si>
  <si>
    <t>总计</t>
  </si>
  <si>
    <t>变动项目</t>
  </si>
  <si>
    <t>调整预算数</t>
  </si>
  <si>
    <t>小计</t>
  </si>
  <si>
    <t>地方一般公共预算收入</t>
  </si>
  <si>
    <t>专项转移
支付</t>
  </si>
  <si>
    <t>一般性转移支付</t>
  </si>
  <si>
    <t>新增债券
资金</t>
  </si>
  <si>
    <t>预备费</t>
  </si>
  <si>
    <t>结余资金</t>
  </si>
  <si>
    <t>预算稳定调节基金</t>
  </si>
  <si>
    <t>政府性基金调入</t>
  </si>
  <si>
    <t>援助收入</t>
  </si>
  <si>
    <t>合计</t>
  </si>
  <si>
    <t>一般公共服务支出</t>
  </si>
  <si>
    <t>人大事务</t>
  </si>
  <si>
    <t>行政运行</t>
  </si>
  <si>
    <t>机关服务</t>
  </si>
  <si>
    <t>人大会议</t>
  </si>
  <si>
    <t>人大监督</t>
  </si>
  <si>
    <t>代表工作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</si>
  <si>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</si>
  <si>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</si>
  <si>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</si>
  <si>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</si>
  <si>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</si>
  <si>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</si>
  <si>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</si>
  <si>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政府办公厅（室）及相关机构事务</t>
  </si>
  <si>
    <t>一般行政管理事务</t>
  </si>
  <si>
    <t>专项业务及机关事务管理</t>
  </si>
  <si>
    <t>政务公开审批</t>
  </si>
  <si>
    <t>其他政府办公厅（室）及相关机构事务支出</t>
  </si>
  <si>
    <t>发展与改革事务</t>
  </si>
  <si>
    <t>日常经济运行调节</t>
  </si>
  <si>
    <t>物价管理</t>
  </si>
  <si>
    <t>其他发展与改革事务支出</t>
  </si>
  <si>
    <t>统计信息事务</t>
  </si>
  <si>
    <t>专项统计业务</t>
  </si>
  <si>
    <t>专项普查活动</t>
  </si>
  <si>
    <t>统计抽样调查</t>
  </si>
  <si>
    <t>财政事务</t>
  </si>
  <si>
    <t>预算改革业务</t>
  </si>
  <si>
    <t>财政国库业务</t>
  </si>
  <si>
    <t>信息化建设</t>
  </si>
  <si>
    <t>财政委托业务支出</t>
  </si>
  <si>
    <t>税收事务</t>
  </si>
  <si>
    <t>税收业务</t>
  </si>
  <si>
    <t>审计事务</t>
  </si>
  <si>
    <t>审计业务</t>
  </si>
  <si>
    <t>纪检监察事务</t>
  </si>
  <si>
    <t>大案要案查处</t>
  </si>
  <si>
    <t>巡视工作</t>
  </si>
  <si>
    <t>其他纪检监察事务支出</t>
  </si>
  <si>
    <t>商贸事务</t>
  </si>
  <si>
    <t>招商引资</t>
  </si>
  <si>
    <t>其他商贸事务支出</t>
  </si>
  <si>
    <t>档案事务</t>
  </si>
  <si>
    <t>档案馆</t>
  </si>
  <si>
    <t>其他档案事务支出</t>
  </si>
  <si>
    <t>民主党派及工商联事务</t>
  </si>
  <si>
    <t>群众团体事务</t>
  </si>
  <si>
    <t>其他群众团体事务支出</t>
  </si>
  <si>
    <t>党委办公厅（室）及相关机构事务</t>
  </si>
  <si>
    <t>其他党委办公厅（室）及相关机构事务支出</t>
  </si>
  <si>
    <t>组织事务</t>
  </si>
  <si>
    <t>其他组织事务支出</t>
  </si>
  <si>
    <t>宣传事务</t>
  </si>
  <si>
    <t>统战事务</t>
  </si>
  <si>
    <t>宗教事务</t>
  </si>
  <si>
    <t>市场监督管理事务</t>
  </si>
  <si>
    <t>市场主体管理</t>
  </si>
  <si>
    <t>质量基础</t>
  </si>
  <si>
    <t>药品事务</t>
  </si>
  <si>
    <t>质量安全监管</t>
  </si>
  <si>
    <t>食品安全监管</t>
  </si>
  <si>
    <t>其他市场监督管理事务</t>
  </si>
  <si>
    <t>社会工作事务</t>
  </si>
  <si>
    <t>信访事务</t>
  </si>
  <si>
    <t>其他信访事务支出</t>
  </si>
  <si>
    <t>其他一般公共服务支出</t>
  </si>
  <si>
    <t>国防支出</t>
  </si>
  <si>
    <t>国防动员</t>
  </si>
  <si>
    <t>兵役征集</t>
  </si>
  <si>
    <t>民兵</t>
  </si>
  <si>
    <t>其他国防动员支出</t>
  </si>
  <si>
    <t>其他国防支出</t>
  </si>
  <si>
    <t>公共安全支出</t>
  </si>
  <si>
    <t>公安</t>
  </si>
  <si>
    <t>执法办案</t>
  </si>
  <si>
    <t>特别业务</t>
  </si>
  <si>
    <t>其他公安支出</t>
  </si>
  <si>
    <t>检察</t>
  </si>
  <si>
    <t>其他检察支出</t>
  </si>
  <si>
    <t>法院</t>
  </si>
  <si>
    <t>其他法院支出</t>
  </si>
  <si>
    <t>司法</t>
  </si>
  <si>
    <t>基层司法业务</t>
  </si>
  <si>
    <t>普法宣传</t>
  </si>
  <si>
    <t>公共法律服务</t>
  </si>
  <si>
    <t>社区矫正</t>
  </si>
  <si>
    <t>法治建设</t>
  </si>
  <si>
    <t>其他司法支出</t>
  </si>
  <si>
    <t>其他公共安全支出</t>
  </si>
  <si>
    <t>国家司法救助支出</t>
  </si>
  <si>
    <t>教育支出</t>
  </si>
  <si>
    <t>教育管理事务</t>
  </si>
  <si>
    <t>其他教育管理事务支出</t>
  </si>
  <si>
    <t>普通教育</t>
  </si>
  <si>
    <t>学前教育</t>
  </si>
  <si>
    <t>小学教育</t>
  </si>
  <si>
    <t>初中教育</t>
  </si>
  <si>
    <t>高中教育</t>
  </si>
  <si>
    <t>其他普通教育支出</t>
  </si>
  <si>
    <t>职业教育</t>
  </si>
  <si>
    <t>中等职业教育</t>
  </si>
  <si>
    <t>其他职业教育支出</t>
  </si>
  <si>
    <t>特殊教育</t>
  </si>
  <si>
    <t>特殊学校教育</t>
  </si>
  <si>
    <t>进修及培训</t>
  </si>
  <si>
    <t>干部教育</t>
  </si>
  <si>
    <t>其他教育支出</t>
  </si>
  <si>
    <t>科学技术支出</t>
  </si>
  <si>
    <t>科学技术管理事务</t>
  </si>
  <si>
    <t>其他科学技术管理事务支出</t>
  </si>
  <si>
    <t>科学技术普及</t>
  </si>
  <si>
    <t>其他科学技术普及支出</t>
  </si>
  <si>
    <t>其他科学技术支出</t>
  </si>
  <si>
    <t>文化旅游体育与传媒支出</t>
  </si>
  <si>
    <t>文化和旅游</t>
  </si>
  <si>
    <t>图书馆</t>
  </si>
  <si>
    <t>文化创作与保护</t>
  </si>
  <si>
    <t>文化和旅游管理事务</t>
  </si>
  <si>
    <t>其他文化和旅游支出</t>
  </si>
  <si>
    <t>文物</t>
  </si>
  <si>
    <t>文物保护</t>
  </si>
  <si>
    <t>博物馆</t>
  </si>
  <si>
    <t>体育场馆</t>
  </si>
  <si>
    <t>群众体育</t>
  </si>
  <si>
    <t>体育</t>
  </si>
  <si>
    <t>其他体育支出</t>
  </si>
  <si>
    <t>广播电视</t>
  </si>
  <si>
    <t>其他广播电视支出</t>
  </si>
  <si>
    <t>其他文化旅游体育与传媒支出</t>
  </si>
  <si>
    <t>社会保障和就业支出</t>
  </si>
  <si>
    <t>人力资源和社会保障管理事务</t>
  </si>
  <si>
    <t>就业管理事务</t>
  </si>
  <si>
    <t>社会保险业务管理事务</t>
  </si>
  <si>
    <t>社会保险经办机构</t>
  </si>
  <si>
    <t>引进人才费用</t>
  </si>
  <si>
    <t>其他人力资源和社会保障管理事务支出</t>
  </si>
  <si>
    <t>民政管理事务</t>
  </si>
  <si>
    <t>基层政权建设和社区治理</t>
  </si>
  <si>
    <t>其他民政管理事务支出</t>
  </si>
  <si>
    <t>行政事业单位养老支出</t>
  </si>
  <si>
    <t>行政单位离退休</t>
  </si>
  <si>
    <t>事业单位离退休</t>
  </si>
  <si>
    <t>机关事业单位基本养老保险缴费支出</t>
  </si>
  <si>
    <t>机关事业单位职业年金缴费支出</t>
  </si>
  <si>
    <t>其他行政事业单位养老支出</t>
  </si>
  <si>
    <t>企业改革补助</t>
  </si>
  <si>
    <t>其他企业改革发展补助</t>
  </si>
  <si>
    <t>就业补助</t>
  </si>
  <si>
    <t>就业创业服务补贴</t>
  </si>
  <si>
    <t>其他就业补助支出</t>
  </si>
  <si>
    <t>抚恤</t>
  </si>
  <si>
    <t>义务兵优待</t>
  </si>
  <si>
    <t>光荣院</t>
  </si>
  <si>
    <t>褒扬纪念</t>
  </si>
  <si>
    <t>其他优抚支出</t>
  </si>
  <si>
    <t>退役安置</t>
  </si>
  <si>
    <t>退役士兵安置</t>
  </si>
  <si>
    <t>军队转业干部安置</t>
  </si>
  <si>
    <t>其他退役安置支出</t>
  </si>
  <si>
    <t>社会福利</t>
  </si>
  <si>
    <t>儿童福利</t>
  </si>
  <si>
    <t>老年福利</t>
  </si>
  <si>
    <t>殡葬</t>
  </si>
  <si>
    <t>养老服务</t>
  </si>
  <si>
    <t>其他社会福利支出</t>
  </si>
  <si>
    <t>残疾人事业</t>
  </si>
  <si>
    <t>残疾人康复</t>
  </si>
  <si>
    <t>残疾人生活和护理补贴</t>
  </si>
  <si>
    <t>其他残疾人事业支出</t>
  </si>
  <si>
    <t>红十字事业</t>
  </si>
  <si>
    <t>其他红十字事业支出</t>
  </si>
  <si>
    <t>最低生活保障</t>
  </si>
  <si>
    <t>城市最低生活保障金支出</t>
  </si>
  <si>
    <t>农村最低生活保障金支出</t>
  </si>
  <si>
    <t>临时救助</t>
  </si>
  <si>
    <t>临时救助支出</t>
  </si>
  <si>
    <t>流浪乞讨人员救助支出</t>
  </si>
  <si>
    <t>特困人员救助供养</t>
  </si>
  <si>
    <t>城市特困人员救助供养支出</t>
  </si>
  <si>
    <t>农村特困人员救助供养支出</t>
  </si>
  <si>
    <t>其他生活救助</t>
  </si>
  <si>
    <t>其他农村生活救助</t>
  </si>
  <si>
    <t>财政对基本养老保险基金的补助</t>
  </si>
  <si>
    <t>财政对企业职工基本养老保险基金的补助</t>
  </si>
  <si>
    <t>财政对城乡居民基本养老保险基金的补助</t>
  </si>
  <si>
    <t>退役军人管理事务</t>
  </si>
  <si>
    <t>其他退役军人事务管理支出</t>
  </si>
  <si>
    <t>财政代缴社会保险费支出</t>
  </si>
  <si>
    <t>财政代缴城乡居民基本养老保险费支出</t>
  </si>
  <si>
    <t>其他社会保障和就业支出</t>
  </si>
  <si>
    <t>卫生健康支出</t>
  </si>
  <si>
    <t>卫生健康管理事务</t>
  </si>
  <si>
    <t>其他卫生健康管理事务支出</t>
  </si>
  <si>
    <t>公立医院</t>
  </si>
  <si>
    <t>综合医院</t>
  </si>
  <si>
    <t>中医（民族）医院</t>
  </si>
  <si>
    <t>其他公立医院支出</t>
  </si>
  <si>
    <t>基层医疗卫生机构</t>
  </si>
  <si>
    <t>城市社区卫生机构</t>
  </si>
  <si>
    <t>乡镇卫生院</t>
  </si>
  <si>
    <t>其他基层医疗卫生机构支出</t>
  </si>
  <si>
    <t>公共卫生</t>
  </si>
  <si>
    <t>疾病预防控制机构</t>
  </si>
  <si>
    <t>妇幼保健机构</t>
  </si>
  <si>
    <t>基本公共卫生服务</t>
  </si>
  <si>
    <t>重大公共卫生服务</t>
  </si>
  <si>
    <t>突发公共卫生事件应急处置</t>
  </si>
  <si>
    <t>其他公共卫生支出</t>
  </si>
  <si>
    <t>计划生育事务</t>
  </si>
  <si>
    <t>计划生育服务</t>
  </si>
  <si>
    <t>其他计划生育事务支出</t>
  </si>
  <si>
    <t>行政事业单位医疗</t>
  </si>
  <si>
    <t>行政单位医疗</t>
  </si>
  <si>
    <t>事业单位医疗</t>
  </si>
  <si>
    <t>其他行政事业单位医疗支出</t>
  </si>
  <si>
    <t>财政对基本医疗保险基金的补助</t>
  </si>
  <si>
    <t>财政对职工基本医疗保险基金的补助</t>
  </si>
  <si>
    <t>财政对城乡居民基本医疗保险基金的补助</t>
  </si>
  <si>
    <t>医疗救助</t>
  </si>
  <si>
    <t>城乡医疗救助</t>
  </si>
  <si>
    <t>优抚对象医疗</t>
  </si>
  <si>
    <t>优抚对象医疗补助</t>
  </si>
  <si>
    <t>医疗保障管理事务</t>
  </si>
  <si>
    <t>其他医疗保障管理事务支出</t>
  </si>
  <si>
    <t>中医药事务</t>
  </si>
  <si>
    <t>中医（民族医）药专项</t>
  </si>
  <si>
    <t>其他中医药事务支出</t>
  </si>
  <si>
    <t>其他卫生健康支出</t>
  </si>
  <si>
    <t>节能环保支出</t>
  </si>
  <si>
    <t>环境保护管理事务</t>
  </si>
  <si>
    <t>水利</t>
  </si>
  <si>
    <t>大气</t>
  </si>
  <si>
    <t>水体</t>
  </si>
  <si>
    <t>自然生态保护</t>
  </si>
  <si>
    <t>生态保护</t>
  </si>
  <si>
    <t>农村环境保护</t>
  </si>
  <si>
    <t>森林保护修复</t>
  </si>
  <si>
    <t>森林管护</t>
  </si>
  <si>
    <t>社会保险补助</t>
  </si>
  <si>
    <t>循环经济</t>
  </si>
  <si>
    <t>能源管理事务</t>
  </si>
  <si>
    <t>能源管理</t>
  </si>
  <si>
    <t>其他节能环保支出</t>
  </si>
  <si>
    <t>城乡社区支出</t>
  </si>
  <si>
    <t>城乡社区管理事务</t>
  </si>
  <si>
    <t>城管执法</t>
  </si>
  <si>
    <t>其他城乡社区管理事务支出</t>
  </si>
  <si>
    <t>城乡社区规划与管理</t>
  </si>
  <si>
    <t>城乡社区公共设施</t>
  </si>
  <si>
    <t>其他城乡社区公共设施支出</t>
  </si>
  <si>
    <t>城乡社区环境卫生</t>
  </si>
  <si>
    <t>其他城乡社区支出</t>
  </si>
  <si>
    <t>农林水支出</t>
  </si>
  <si>
    <t>农业农村</t>
  </si>
  <si>
    <t>病虫害控制</t>
  </si>
  <si>
    <t>防灾救灾</t>
  </si>
  <si>
    <t>稳定农民收入补贴</t>
  </si>
  <si>
    <t>农业生产发展</t>
  </si>
  <si>
    <t>乡村道路建设</t>
  </si>
  <si>
    <t>耕地建设与利用</t>
  </si>
  <si>
    <t>其他农业农村支出</t>
  </si>
  <si>
    <t>林业和草原</t>
  </si>
  <si>
    <t>森林资源培育</t>
  </si>
  <si>
    <t>技术推广与转化</t>
  </si>
  <si>
    <t>森林生态效益补偿</t>
  </si>
  <si>
    <t>动植物保护</t>
  </si>
  <si>
    <t>产业化管理</t>
  </si>
  <si>
    <t>林业草原防灾减灾</t>
  </si>
  <si>
    <t>退耕还林还草</t>
  </si>
  <si>
    <t>其他林业和草原支出</t>
  </si>
  <si>
    <t>水利工程建设</t>
  </si>
  <si>
    <t>水利工程运行与维护</t>
  </si>
  <si>
    <t>水利前期工作</t>
  </si>
  <si>
    <t>水土保持</t>
  </si>
  <si>
    <t>水资源节约管理与保护</t>
  </si>
  <si>
    <t>防汛</t>
  </si>
  <si>
    <t>抗旱</t>
  </si>
  <si>
    <t>农村水利</t>
  </si>
  <si>
    <t>农村供水</t>
  </si>
  <si>
    <t>其他水利支出</t>
  </si>
  <si>
    <t>巩固脱贫攻坚成果衔接乡村振兴</t>
  </si>
  <si>
    <t>其他巩固脱贫攻坚成果衔接乡村振兴支出</t>
  </si>
  <si>
    <t>农村综合改革</t>
  </si>
  <si>
    <t>对村级公益事业建设的补助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</si>
  <si>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</si>
  <si>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</si>
  <si>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</si>
  <si>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</si>
  <si>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</si>
  <si>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农业保险保费补贴</t>
  </si>
  <si>
    <t>创业担保贷款贴息及奖补</t>
  </si>
  <si>
    <t>其他普惠金融发展支出</t>
  </si>
  <si>
    <t>目标价格补贴</t>
  </si>
  <si>
    <t>其他目标价格补贴</t>
  </si>
  <si>
    <t>其他农林水支出</t>
  </si>
  <si>
    <t>交通运输支出</t>
  </si>
  <si>
    <t>公路水路运输</t>
  </si>
  <si>
    <t>公路建设</t>
  </si>
  <si>
    <t>公路养护</t>
  </si>
  <si>
    <t>公路运输管理</t>
  </si>
  <si>
    <t>海事管理</t>
  </si>
  <si>
    <t>其他公路水路运输支出</t>
  </si>
  <si>
    <t>其他交通运输支出</t>
  </si>
  <si>
    <t>资源勘探工业信息等支出</t>
  </si>
  <si>
    <t>资源勘探开发</t>
  </si>
  <si>
    <t>其他资源勘探业支出</t>
  </si>
  <si>
    <t>制造业</t>
  </si>
  <si>
    <t>其他制造业支出</t>
  </si>
  <si>
    <t>国有资产监管</t>
  </si>
  <si>
    <t>其他国有资产监管支出</t>
  </si>
  <si>
    <t>支持中小企业发展和管理支出</t>
  </si>
  <si>
    <t>中小企业发展专项</t>
  </si>
  <si>
    <t>其他资源勘探工业信息等支出</t>
  </si>
  <si>
    <t>商业服务业等支出</t>
  </si>
  <si>
    <t>商业流通事务</t>
  </si>
  <si>
    <t>其他商业流通事务支出</t>
  </si>
  <si>
    <t>涉外发展服务支出</t>
  </si>
  <si>
    <t>其他涉外发展服务支出</t>
  </si>
  <si>
    <t>其他商业服务业等支出</t>
  </si>
  <si>
    <t>金融支出</t>
  </si>
  <si>
    <t>金融发展支出</t>
  </si>
  <si>
    <t>其他金融发展支出</t>
  </si>
  <si>
    <t>自然资源海洋气象等支出</t>
  </si>
  <si>
    <t>自然资源事务</t>
  </si>
  <si>
    <t>其他自然资源事务支出</t>
  </si>
  <si>
    <t>住房保障支出</t>
  </si>
  <si>
    <t>保障性安居工程支出</t>
  </si>
  <si>
    <t>棚户区改造</t>
  </si>
  <si>
    <t>农村危房改造</t>
  </si>
  <si>
    <t>公共租赁住房</t>
  </si>
  <si>
    <t>老旧小区改造</t>
  </si>
  <si>
    <t>保障性租赁住房</t>
  </si>
  <si>
    <t>其他保障性安居工程支出</t>
  </si>
  <si>
    <t>住房改革支出</t>
  </si>
  <si>
    <t>住房公积金</t>
  </si>
  <si>
    <t>粮油物资储备支出</t>
  </si>
  <si>
    <t>粮油物资事务</t>
  </si>
  <si>
    <t>专项业务活动</t>
  </si>
  <si>
    <t>其他粮油物资事务支出</t>
  </si>
  <si>
    <t>粮油储备</t>
  </si>
  <si>
    <t>储备粮油补贴</t>
  </si>
  <si>
    <t>灾害防治及应急管理支出</t>
  </si>
  <si>
    <t>应急管理事务</t>
  </si>
  <si>
    <t>其他应急管理支出</t>
  </si>
  <si>
    <t>消防救援事务</t>
  </si>
  <si>
    <t>消防应急救援</t>
  </si>
  <si>
    <t>自然灾害防治</t>
  </si>
  <si>
    <t>地质灾害防治</t>
  </si>
  <si>
    <t>自然灾害救灾及恢复重建支出</t>
  </si>
  <si>
    <t>自然灾害救灾补助</t>
  </si>
  <si>
    <t>自然灾害灾后重建补助</t>
  </si>
  <si>
    <t>其他支出</t>
  </si>
  <si>
    <t>债务付息支出</t>
  </si>
  <si>
    <t>地方政府一般债务付息支出</t>
  </si>
  <si>
    <t>地方政府一般债券付息支出</t>
  </si>
  <si>
    <t>地方政府向国际组织借款付息支出</t>
  </si>
  <si>
    <t>地方政府向国际组织借款还本支出</t>
  </si>
  <si>
    <t>上解支出</t>
  </si>
  <si>
    <t>附件3</t>
  </si>
  <si>
    <t>广元市昭化区2024年政府性基金收入调整预算表</t>
  </si>
  <si>
    <r>
      <rPr>
        <b/>
        <sz val="11"/>
        <rFont val="宋体"/>
        <charset val="134"/>
      </rPr>
      <t>预</t>
    </r>
    <r>
      <rPr>
        <b/>
        <sz val="11"/>
        <rFont val="Times New Roman"/>
        <charset val="0"/>
      </rPr>
      <t xml:space="preserve">    </t>
    </r>
    <r>
      <rPr>
        <b/>
        <sz val="11"/>
        <rFont val="宋体"/>
        <charset val="134"/>
      </rPr>
      <t>算</t>
    </r>
    <r>
      <rPr>
        <b/>
        <sz val="11"/>
        <rFont val="Times New Roman"/>
        <charset val="0"/>
      </rPr>
      <t xml:space="preserve">    </t>
    </r>
    <r>
      <rPr>
        <b/>
        <sz val="11"/>
        <rFont val="宋体"/>
        <charset val="134"/>
      </rPr>
      <t>科</t>
    </r>
    <r>
      <rPr>
        <b/>
        <sz val="11"/>
        <rFont val="Times New Roman"/>
        <charset val="0"/>
      </rPr>
      <t xml:space="preserve">    </t>
    </r>
    <r>
      <rPr>
        <b/>
        <sz val="11"/>
        <rFont val="宋体"/>
        <charset val="134"/>
      </rPr>
      <t>目</t>
    </r>
  </si>
  <si>
    <t>年初预算数</t>
  </si>
  <si>
    <t>调整项目</t>
  </si>
  <si>
    <t>调整
预算数</t>
  </si>
  <si>
    <t>上级专项转移支付</t>
  </si>
  <si>
    <t>其他</t>
  </si>
  <si>
    <t>新增专项债券资金</t>
  </si>
  <si>
    <t>本年基金收入</t>
  </si>
  <si>
    <t>一、农网还贷资金收入</t>
  </si>
  <si>
    <t>二、港口建设费收入</t>
  </si>
  <si>
    <t>三、新型墙体材料专项基金收入</t>
  </si>
  <si>
    <t>四、国家电影事业发展专项资金收入</t>
  </si>
  <si>
    <t>五、城市公用事业附加收入</t>
  </si>
  <si>
    <t>六、国有土地收益基金收入</t>
  </si>
  <si>
    <t>七、农业土地开发资金收入</t>
  </si>
  <si>
    <t>八、国有土地使用权出让收入</t>
  </si>
  <si>
    <t xml:space="preserve">      土地出让价款收入</t>
  </si>
  <si>
    <t xml:space="preserve">      补缴的土地价款</t>
  </si>
  <si>
    <t xml:space="preserve">      划拨土地收入</t>
  </si>
  <si>
    <t xml:space="preserve">      缴纳新增建设用地土地有偿使用费</t>
  </si>
  <si>
    <t xml:space="preserve">    其他土地出让收入</t>
  </si>
  <si>
    <t>九、大中型水库库区基金收入</t>
  </si>
  <si>
    <t>十、彩票公益金收入</t>
  </si>
  <si>
    <t>十一、城市基础设施配套费收入</t>
  </si>
  <si>
    <t>十二、小型水库移民扶助基金收入</t>
  </si>
  <si>
    <t>十三、国家重大水利工程建设基金收入</t>
  </si>
  <si>
    <t>十四、车辆通行费</t>
  </si>
  <si>
    <t>十五、污水处理费收入</t>
  </si>
  <si>
    <t>十六、彩票发行机构和彩票销售机构的业务费用</t>
  </si>
  <si>
    <t>十七、国有土地使用权出让金专项债务对应项目专项收入</t>
  </si>
  <si>
    <t xml:space="preserve">      棚户区改造专项债券对应项目专项收入</t>
  </si>
  <si>
    <t>十七、其他政府性基金专项债务对应项目专项收入</t>
  </si>
  <si>
    <t xml:space="preserve">      其他地方自行试点项目收益专项债券对应项目专项收入</t>
  </si>
  <si>
    <t>其他地方自行试点项目收益专项债券转贷收入</t>
  </si>
  <si>
    <t>上级补助收入</t>
  </si>
  <si>
    <t>上年结转收入</t>
  </si>
  <si>
    <t>收入合计</t>
  </si>
  <si>
    <t>附件4</t>
  </si>
  <si>
    <t>广元市昭化区2024年政府性基金支出调整预算表</t>
  </si>
  <si>
    <t>预  算  科  目</t>
  </si>
  <si>
    <t>一、文化体育与传媒支出</t>
  </si>
  <si>
    <t>二、社会保障和就业支出</t>
  </si>
  <si>
    <t xml:space="preserve">    大中型水库移民后期扶持基金支出</t>
  </si>
  <si>
    <t xml:space="preserve">         移民补助</t>
  </si>
  <si>
    <t xml:space="preserve">              基础设施建设和经济发展</t>
  </si>
  <si>
    <t>三、城乡社区支出</t>
  </si>
  <si>
    <t>国有土地使用权出让收入安排的支出</t>
  </si>
  <si>
    <t>征地和拆迁补偿支出</t>
  </si>
  <si>
    <t>农村基础设施建设支出</t>
  </si>
  <si>
    <t>土地出让业务支出</t>
  </si>
  <si>
    <t>棚户区改造支出</t>
  </si>
  <si>
    <t>农业生产发展支出</t>
  </si>
  <si>
    <t>农业社会事业支出</t>
  </si>
  <si>
    <t>农村农村生态环境支出</t>
  </si>
  <si>
    <t>其他国有土地使用权出让收入安排的支出</t>
  </si>
  <si>
    <t>城市基础设施配套费安排的支出</t>
  </si>
  <si>
    <t xml:space="preserve">  其他城市基础设施配套费安排的支出</t>
  </si>
  <si>
    <t xml:space="preserve">  污水处理费安排的支出</t>
  </si>
  <si>
    <t xml:space="preserve">     污水处理设施建设和运营</t>
  </si>
  <si>
    <t xml:space="preserve">     其他污水处理费安排的支出</t>
  </si>
  <si>
    <t xml:space="preserve">  超长期特别国债安排的支出</t>
  </si>
  <si>
    <t xml:space="preserve">     城乡社区公共设施</t>
  </si>
  <si>
    <t xml:space="preserve">     其他城乡社区支出</t>
  </si>
  <si>
    <t>四、农林水支出</t>
  </si>
  <si>
    <t>大中型水库库区基金安排的支出</t>
  </si>
  <si>
    <t xml:space="preserve">     基础设施建设和经济发展</t>
  </si>
  <si>
    <t xml:space="preserve">     其他大中型水库库区基金支出</t>
  </si>
  <si>
    <t>大中型水库移民后期扶持基金支出</t>
  </si>
  <si>
    <t xml:space="preserve">     移民补助</t>
  </si>
  <si>
    <t>五、资源勘探工业信息等支出</t>
  </si>
  <si>
    <t xml:space="preserve">     制造业</t>
  </si>
  <si>
    <t>五、其他支出</t>
  </si>
  <si>
    <t xml:space="preserve">     其他政府性基金及对应专项债务收入安排的支出</t>
  </si>
  <si>
    <t>其他政府性基金安排的支出</t>
  </si>
  <si>
    <t>其他地方自行试点项目收益专项债券收入安排的支出</t>
  </si>
  <si>
    <t xml:space="preserve">     彩票公益金安排的支出</t>
  </si>
  <si>
    <t xml:space="preserve">         用于社会福利的彩票公益金支出</t>
  </si>
  <si>
    <t xml:space="preserve">         用于体育事业的彩票公益金支出</t>
  </si>
  <si>
    <t xml:space="preserve">         用于教育事业的彩票公益金支出</t>
  </si>
  <si>
    <t xml:space="preserve">         用于残疾人事业的彩票公益金支出</t>
  </si>
  <si>
    <t xml:space="preserve">         用于文化事业的彩票公益金支出</t>
  </si>
  <si>
    <t xml:space="preserve">         用于城乡医疗救助的彩票公益金支出</t>
  </si>
  <si>
    <t>五、债务付息支出</t>
  </si>
  <si>
    <t xml:space="preserve">     地方政府专项债务付息支出</t>
  </si>
  <si>
    <t xml:space="preserve">         国有土地使用权出让金债务付息支出</t>
  </si>
  <si>
    <t xml:space="preserve">         棚户区改造专项债券付息支出</t>
  </si>
  <si>
    <t>其他地方自行试点项目收益专项债券付息支出</t>
  </si>
  <si>
    <t>六、债务发行费用支出</t>
  </si>
  <si>
    <t xml:space="preserve">     地方政府专项债务发行费用支出</t>
  </si>
  <si>
    <t>其他地方自行试点项目收益专项债券发行费用支出</t>
  </si>
  <si>
    <t>五、地方政府债务还本支出</t>
  </si>
  <si>
    <t>棚户区改造专项债券还本支出</t>
  </si>
  <si>
    <t>其他地方自行试点项目收益专项债券还本支出</t>
  </si>
  <si>
    <t>六、调出资金</t>
  </si>
  <si>
    <t>七、上解支出</t>
  </si>
  <si>
    <t>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</si>
</sst>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_ "/>
    <numFmt numFmtId="178" formatCode="0_ ;[Red]\-0\ "/>
    <numFmt numFmtId="179" formatCode="#,##0.00_ "/>
  </numFmts>
  <fonts count="44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8"/>
      <name val="黑体"/>
      <charset val="134"/>
    </font>
    <font>
      <sz val="20"/>
      <name val="方正小标宋简体"/>
      <charset val="134"/>
    </font>
    <font>
      <b/>
      <sz val="11"/>
      <name val="宋体"/>
      <charset val="0"/>
    </font>
    <font>
      <sz val="11"/>
      <name val="宋体"/>
      <charset val="0"/>
    </font>
    <font>
      <sz val="11"/>
      <name val="宋体"/>
      <charset val="134"/>
      <scheme val="minor"/>
    </font>
    <font>
      <sz val="11"/>
      <name val="Times New Roman"/>
      <charset val="0"/>
    </font>
    <font>
      <sz val="9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6"/>
      <color theme="1"/>
      <name val="黑体"/>
      <charset val="134"/>
    </font>
    <font>
      <sz val="18"/>
      <color theme="1"/>
      <name val="方正小标宋简体"/>
      <charset val="134"/>
    </font>
    <font>
      <b/>
      <sz val="10"/>
      <color rgb="FF000000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</font>
    <font>
      <b/>
      <sz val="10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Times New Roman"/>
      <charset val="0"/>
    </font>
    <font>
      <b/>
      <sz val="11"/>
      <name val="Times New Roman"/>
      <charset val="0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7" applyNumberFormat="0" applyAlignment="0" applyProtection="0">
      <alignment vertical="center"/>
    </xf>
    <xf numFmtId="0" fontId="29" fillId="4" borderId="8" applyNumberFormat="0" applyAlignment="0" applyProtection="0">
      <alignment vertical="center"/>
    </xf>
    <xf numFmtId="0" fontId="30" fillId="4" borderId="7" applyNumberFormat="0" applyAlignment="0" applyProtection="0">
      <alignment vertical="center"/>
    </xf>
    <xf numFmtId="0" fontId="31" fillId="5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0"/>
    <xf numFmtId="0" fontId="4" fillId="0" borderId="0"/>
  </cellStyleXfs>
  <cellXfs count="7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/>
    </xf>
    <xf numFmtId="1" fontId="7" fillId="0" borderId="1" xfId="0" applyNumberFormat="1" applyFont="1" applyFill="1" applyBorder="1" applyAlignment="1">
      <alignment horizontal="right" vertical="center" shrinkToFit="1"/>
    </xf>
    <xf numFmtId="0" fontId="1" fillId="0" borderId="1" xfId="0" applyFont="1" applyFill="1" applyBorder="1" applyAlignment="1">
      <alignment horizontal="left" vertical="center" wrapText="1" indent="2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 indent="3"/>
    </xf>
    <xf numFmtId="0" fontId="1" fillId="0" borderId="1" xfId="0" applyFont="1" applyFill="1" applyBorder="1" applyAlignment="1">
      <alignment horizontal="left" vertical="center" wrapText="1" indent="4"/>
    </xf>
    <xf numFmtId="176" fontId="1" fillId="0" borderId="1" xfId="51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176" fontId="2" fillId="0" borderId="1" xfId="51" applyNumberFormat="1" applyFont="1" applyFill="1" applyBorder="1" applyAlignment="1" applyProtection="1">
      <alignment horizontal="right" vertical="center" wrapText="1"/>
    </xf>
    <xf numFmtId="1" fontId="8" fillId="0" borderId="1" xfId="0" applyNumberFormat="1" applyFont="1" applyFill="1" applyBorder="1" applyAlignment="1">
      <alignment horizontal="right" vertical="center" shrinkToFit="1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justify" vertical="center"/>
    </xf>
    <xf numFmtId="0" fontId="9" fillId="0" borderId="0" xfId="0" applyFont="1" applyFill="1">
      <alignment vertical="center"/>
    </xf>
    <xf numFmtId="177" fontId="2" fillId="0" borderId="1" xfId="51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/>
    </xf>
    <xf numFmtId="177" fontId="2" fillId="0" borderId="1" xfId="51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1" fillId="0" borderId="1" xfId="51" applyFont="1" applyFill="1" applyBorder="1" applyAlignment="1">
      <alignment horizontal="left" vertical="center" wrapText="1"/>
    </xf>
    <xf numFmtId="176" fontId="1" fillId="0" borderId="1" xfId="51" applyNumberFormat="1" applyFont="1" applyFill="1" applyBorder="1" applyAlignment="1">
      <alignment horizontal="center" vertical="center" wrapText="1"/>
    </xf>
    <xf numFmtId="176" fontId="1" fillId="0" borderId="1" xfId="5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justify" vertical="center"/>
    </xf>
    <xf numFmtId="4" fontId="1" fillId="0" borderId="2" xfId="0" applyNumberFormat="1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left" vertical="center"/>
    </xf>
    <xf numFmtId="0" fontId="2" fillId="0" borderId="1" xfId="51" applyFont="1" applyFill="1" applyBorder="1" applyAlignment="1">
      <alignment horizontal="left" vertical="center" wrapText="1"/>
    </xf>
    <xf numFmtId="176" fontId="2" fillId="0" borderId="1" xfId="51" applyNumberFormat="1" applyFont="1" applyFill="1" applyBorder="1" applyAlignment="1" applyProtection="1">
      <alignment horizontal="center" vertical="center" wrapText="1"/>
    </xf>
    <xf numFmtId="178" fontId="10" fillId="0" borderId="0" xfId="50" applyNumberFormat="1" applyFont="1" applyFill="1" applyAlignment="1">
      <alignment vertical="center"/>
    </xf>
    <xf numFmtId="0" fontId="2" fillId="0" borderId="1" xfId="51" applyFont="1" applyFill="1" applyBorder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justify" vertical="center"/>
    </xf>
    <xf numFmtId="0" fontId="11" fillId="0" borderId="0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179" fontId="4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 applyProtection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0" fillId="0" borderId="0" xfId="0" applyFill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176" fontId="0" fillId="0" borderId="0" xfId="0" applyNumberFormat="1" applyFont="1" applyFill="1" applyBorder="1" applyAlignment="1">
      <alignment horizontal="center" vertical="center"/>
    </xf>
    <xf numFmtId="10" fontId="0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176" fontId="15" fillId="0" borderId="0" xfId="0" applyNumberFormat="1" applyFont="1" applyFill="1" applyBorder="1" applyAlignment="1">
      <alignment horizontal="center" vertical="center" wrapText="1"/>
    </xf>
    <xf numFmtId="10" fontId="15" fillId="0" borderId="0" xfId="0" applyNumberFormat="1" applyFont="1" applyFill="1" applyBorder="1" applyAlignment="1">
      <alignment horizontal="center" vertical="center" wrapText="1"/>
    </xf>
    <xf numFmtId="1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 wrapText="1"/>
    </xf>
    <xf numFmtId="10" fontId="17" fillId="0" borderId="1" xfId="0" applyNumberFormat="1" applyFont="1" applyFill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/>
    </xf>
    <xf numFmtId="0" fontId="12" fillId="0" borderId="1" xfId="0" applyFont="1" applyFill="1" applyBorder="1">
      <alignment vertical="center"/>
    </xf>
    <xf numFmtId="10" fontId="12" fillId="0" borderId="1" xfId="0" applyNumberFormat="1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4 2 2" xfId="49"/>
    <cellStyle name="常规_2009年省与市县结算单（3.25改3定）" xfId="50"/>
    <cellStyle name="常规 10 4 3 2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1326;\2023\2023&#24180;&#39044;&#31639;\&#25919;&#24220;&#39044;&#31639;\&#35843;&#25972;&#39044;&#31639;\2023&#39044;&#31639;&#35843;&#25972;&#25253;&#20154;&#22823;\2023&#24180;&#36130;&#25919;&#25910;&#25903;&#39044;&#31639;&#35843;&#259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172023年一般公共预算支出明细表"/>
      <sheetName val="基金收入"/>
      <sheetName val="基金支出"/>
      <sheetName val="国有资本经营预算收入"/>
      <sheetName val="国有资本经营预算支出"/>
    </sheetNames>
    <sheetDataSet>
      <sheetData sheetId="0"/>
      <sheetData sheetId="1">
        <row r="32">
          <cell r="G32">
            <v>123901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M11" sqref="M11"/>
    </sheetView>
  </sheetViews>
  <sheetFormatPr defaultColWidth="9" defaultRowHeight="13.5" outlineLevelCol="5"/>
  <cols>
    <col min="1" max="1" width="38" style="56" customWidth="1"/>
    <col min="2" max="2" width="12" style="56" customWidth="1"/>
    <col min="3" max="3" width="9.375" style="56" customWidth="1"/>
    <col min="4" max="16384" width="9" style="56"/>
  </cols>
  <sheetData>
    <row r="1" ht="20.25" spans="1:6">
      <c r="A1" s="57" t="s">
        <v>0</v>
      </c>
      <c r="B1" s="58"/>
      <c r="C1" s="59"/>
      <c r="D1" s="59"/>
      <c r="E1" s="60"/>
      <c r="F1" s="61"/>
    </row>
    <row r="2" ht="24" spans="1:6">
      <c r="A2" s="62" t="s">
        <v>1</v>
      </c>
      <c r="B2" s="62"/>
      <c r="C2" s="63"/>
      <c r="D2" s="63"/>
      <c r="E2" s="64"/>
      <c r="F2" s="62"/>
    </row>
    <row r="3" s="54" customFormat="1" ht="12" spans="5:6">
      <c r="E3" s="65" t="s">
        <v>2</v>
      </c>
      <c r="F3" s="66"/>
    </row>
    <row r="4" s="54" customFormat="1" ht="60" customHeight="1" spans="1:6">
      <c r="A4" s="67" t="s">
        <v>3</v>
      </c>
      <c r="B4" s="67" t="s">
        <v>4</v>
      </c>
      <c r="C4" s="68" t="s">
        <v>5</v>
      </c>
      <c r="D4" s="68" t="s">
        <v>6</v>
      </c>
      <c r="E4" s="69" t="s">
        <v>7</v>
      </c>
      <c r="F4" s="70" t="s">
        <v>8</v>
      </c>
    </row>
    <row r="5" s="54" customFormat="1" ht="22" customHeight="1" spans="1:6">
      <c r="A5" s="71" t="s">
        <v>9</v>
      </c>
      <c r="B5" s="67">
        <v>21516</v>
      </c>
      <c r="C5" s="72">
        <f>SUM(C6:C19)</f>
        <v>13391</v>
      </c>
      <c r="D5" s="72">
        <f>SUM(D6:D19)</f>
        <v>-8125</v>
      </c>
      <c r="E5" s="73">
        <f>D5/B5</f>
        <v>-0.377625952779327</v>
      </c>
      <c r="F5" s="72"/>
    </row>
    <row r="6" s="54" customFormat="1" ht="22" customHeight="1" spans="1:6">
      <c r="A6" s="74" t="s">
        <v>10</v>
      </c>
      <c r="B6" s="75">
        <v>9091</v>
      </c>
      <c r="C6" s="72">
        <f>5766+100</f>
        <v>5866</v>
      </c>
      <c r="D6" s="76">
        <f>C6-B6</f>
        <v>-3225</v>
      </c>
      <c r="E6" s="73">
        <f>D6/B6</f>
        <v>-0.354746452535475</v>
      </c>
      <c r="F6" s="72"/>
    </row>
    <row r="7" s="54" customFormat="1" ht="22" customHeight="1" spans="1:6">
      <c r="A7" s="74" t="s">
        <v>11</v>
      </c>
      <c r="B7" s="75">
        <v>2043</v>
      </c>
      <c r="C7" s="72">
        <f>1093+60</f>
        <v>1153</v>
      </c>
      <c r="D7" s="76">
        <f t="shared" ref="D7:D19" si="0">C7-B7</f>
        <v>-890</v>
      </c>
      <c r="E7" s="73">
        <f t="shared" ref="E7:E26" si="1">D7/B7</f>
        <v>-0.43563387175722</v>
      </c>
      <c r="F7" s="72"/>
    </row>
    <row r="8" s="54" customFormat="1" ht="22" customHeight="1" spans="1:6">
      <c r="A8" s="74" t="s">
        <v>12</v>
      </c>
      <c r="B8" s="75">
        <v>278</v>
      </c>
      <c r="C8" s="72">
        <v>358</v>
      </c>
      <c r="D8" s="76">
        <f t="shared" si="0"/>
        <v>80</v>
      </c>
      <c r="E8" s="73">
        <f t="shared" si="1"/>
        <v>0.287769784172662</v>
      </c>
      <c r="F8" s="72"/>
    </row>
    <row r="9" s="54" customFormat="1" ht="22" customHeight="1" spans="1:6">
      <c r="A9" s="74" t="s">
        <v>13</v>
      </c>
      <c r="B9" s="75">
        <v>358</v>
      </c>
      <c r="C9" s="72">
        <v>310</v>
      </c>
      <c r="D9" s="76">
        <f t="shared" si="0"/>
        <v>-48</v>
      </c>
      <c r="E9" s="73">
        <f t="shared" si="1"/>
        <v>-0.134078212290503</v>
      </c>
      <c r="F9" s="72"/>
    </row>
    <row r="10" s="54" customFormat="1" ht="22" customHeight="1" spans="1:6">
      <c r="A10" s="74" t="s">
        <v>14</v>
      </c>
      <c r="B10" s="75">
        <v>854</v>
      </c>
      <c r="C10" s="72">
        <v>639</v>
      </c>
      <c r="D10" s="76">
        <f t="shared" si="0"/>
        <v>-215</v>
      </c>
      <c r="E10" s="73">
        <f t="shared" si="1"/>
        <v>-0.25175644028103</v>
      </c>
      <c r="F10" s="72"/>
    </row>
    <row r="11" s="54" customFormat="1" ht="22" customHeight="1" spans="1:6">
      <c r="A11" s="74" t="s">
        <v>15</v>
      </c>
      <c r="B11" s="75">
        <v>457</v>
      </c>
      <c r="C11" s="72">
        <v>438</v>
      </c>
      <c r="D11" s="76">
        <f t="shared" si="0"/>
        <v>-19</v>
      </c>
      <c r="E11" s="73">
        <f t="shared" si="1"/>
        <v>-0.0415754923413567</v>
      </c>
      <c r="F11" s="72"/>
    </row>
    <row r="12" s="54" customFormat="1" ht="22" customHeight="1" spans="1:6">
      <c r="A12" s="74" t="s">
        <v>16</v>
      </c>
      <c r="B12" s="75">
        <v>588</v>
      </c>
      <c r="C12" s="72">
        <v>470</v>
      </c>
      <c r="D12" s="76">
        <f t="shared" si="0"/>
        <v>-118</v>
      </c>
      <c r="E12" s="73">
        <f t="shared" si="1"/>
        <v>-0.200680272108844</v>
      </c>
      <c r="F12" s="72"/>
    </row>
    <row r="13" s="54" customFormat="1" ht="22" customHeight="1" spans="1:6">
      <c r="A13" s="74" t="s">
        <v>17</v>
      </c>
      <c r="B13" s="75">
        <v>280</v>
      </c>
      <c r="C13" s="72">
        <v>259</v>
      </c>
      <c r="D13" s="76">
        <f t="shared" si="0"/>
        <v>-21</v>
      </c>
      <c r="E13" s="73">
        <f t="shared" si="1"/>
        <v>-0.075</v>
      </c>
      <c r="F13" s="72"/>
    </row>
    <row r="14" s="54" customFormat="1" ht="22" customHeight="1" spans="1:6">
      <c r="A14" s="74" t="s">
        <v>18</v>
      </c>
      <c r="B14" s="75">
        <v>130</v>
      </c>
      <c r="C14" s="72">
        <v>215</v>
      </c>
      <c r="D14" s="76">
        <f t="shared" si="0"/>
        <v>85</v>
      </c>
      <c r="E14" s="73">
        <f t="shared" si="1"/>
        <v>0.653846153846154</v>
      </c>
      <c r="F14" s="72"/>
    </row>
    <row r="15" s="54" customFormat="1" ht="22" customHeight="1" spans="1:6">
      <c r="A15" s="74" t="s">
        <v>19</v>
      </c>
      <c r="B15" s="75">
        <v>890</v>
      </c>
      <c r="C15" s="72">
        <v>703</v>
      </c>
      <c r="D15" s="76">
        <f t="shared" si="0"/>
        <v>-187</v>
      </c>
      <c r="E15" s="73">
        <f t="shared" si="1"/>
        <v>-0.210112359550562</v>
      </c>
      <c r="F15" s="72"/>
    </row>
    <row r="16" s="54" customFormat="1" ht="22" customHeight="1" spans="1:6">
      <c r="A16" s="74" t="s">
        <v>20</v>
      </c>
      <c r="B16" s="75">
        <v>4605</v>
      </c>
      <c r="C16" s="72">
        <v>1710</v>
      </c>
      <c r="D16" s="76">
        <f t="shared" si="0"/>
        <v>-2895</v>
      </c>
      <c r="E16" s="73">
        <f t="shared" si="1"/>
        <v>-0.628664495114006</v>
      </c>
      <c r="F16" s="72"/>
    </row>
    <row r="17" s="54" customFormat="1" ht="22" customHeight="1" spans="1:6">
      <c r="A17" s="74" t="s">
        <v>21</v>
      </c>
      <c r="B17" s="75">
        <v>1100</v>
      </c>
      <c r="C17" s="72">
        <v>675</v>
      </c>
      <c r="D17" s="76">
        <f t="shared" si="0"/>
        <v>-425</v>
      </c>
      <c r="E17" s="73">
        <f t="shared" si="1"/>
        <v>-0.386363636363636</v>
      </c>
      <c r="F17" s="72"/>
    </row>
    <row r="18" s="54" customFormat="1" ht="22" customHeight="1" spans="1:6">
      <c r="A18" s="74" t="s">
        <v>22</v>
      </c>
      <c r="B18" s="75">
        <v>797</v>
      </c>
      <c r="C18" s="72">
        <v>584</v>
      </c>
      <c r="D18" s="76">
        <f t="shared" si="0"/>
        <v>-213</v>
      </c>
      <c r="E18" s="73">
        <f t="shared" si="1"/>
        <v>-0.267252195734002</v>
      </c>
      <c r="F18" s="72"/>
    </row>
    <row r="19" s="54" customFormat="1" ht="22" customHeight="1" spans="1:6">
      <c r="A19" s="74" t="s">
        <v>23</v>
      </c>
      <c r="B19" s="75">
        <v>45</v>
      </c>
      <c r="C19" s="72">
        <v>11</v>
      </c>
      <c r="D19" s="76">
        <f t="shared" si="0"/>
        <v>-34</v>
      </c>
      <c r="E19" s="73">
        <f t="shared" si="1"/>
        <v>-0.755555555555556</v>
      </c>
      <c r="F19" s="72"/>
    </row>
    <row r="20" s="54" customFormat="1" ht="22" customHeight="1" spans="1:6">
      <c r="A20" s="71" t="s">
        <v>24</v>
      </c>
      <c r="B20" s="67">
        <v>21516</v>
      </c>
      <c r="C20" s="72">
        <f>SUM(C21:C25)</f>
        <v>30927</v>
      </c>
      <c r="D20" s="72">
        <f>SUM(D21:D25)</f>
        <v>9411</v>
      </c>
      <c r="E20" s="73">
        <f t="shared" si="1"/>
        <v>0.43739542665923</v>
      </c>
      <c r="F20" s="72"/>
    </row>
    <row r="21" s="54" customFormat="1" ht="22" customHeight="1" spans="1:6">
      <c r="A21" s="74" t="s">
        <v>25</v>
      </c>
      <c r="B21" s="67"/>
      <c r="C21" s="72">
        <f>894+62</f>
        <v>956</v>
      </c>
      <c r="D21" s="76">
        <f>C21-B21</f>
        <v>956</v>
      </c>
      <c r="E21" s="73" t="e">
        <f t="shared" si="1"/>
        <v>#DIV/0!</v>
      </c>
      <c r="F21" s="72"/>
    </row>
    <row r="22" s="54" customFormat="1" ht="22" customHeight="1" spans="1:6">
      <c r="A22" s="74" t="s">
        <v>26</v>
      </c>
      <c r="B22" s="75">
        <v>722</v>
      </c>
      <c r="C22" s="72">
        <v>1070</v>
      </c>
      <c r="D22" s="76">
        <f t="shared" ref="D22:D25" si="2">C22-B22</f>
        <v>348</v>
      </c>
      <c r="E22" s="73">
        <f t="shared" si="1"/>
        <v>0.481994459833795</v>
      </c>
      <c r="F22" s="72"/>
    </row>
    <row r="23" s="54" customFormat="1" ht="22" customHeight="1" spans="1:6">
      <c r="A23" s="74" t="s">
        <v>27</v>
      </c>
      <c r="B23" s="75">
        <v>3459</v>
      </c>
      <c r="C23" s="72">
        <v>2985</v>
      </c>
      <c r="D23" s="76">
        <f t="shared" si="2"/>
        <v>-474</v>
      </c>
      <c r="E23" s="73">
        <f t="shared" si="1"/>
        <v>-0.137033824804857</v>
      </c>
      <c r="F23" s="72"/>
    </row>
    <row r="24" s="54" customFormat="1" ht="22" customHeight="1" spans="1:6">
      <c r="A24" s="74" t="s">
        <v>28</v>
      </c>
      <c r="B24" s="75">
        <v>16979</v>
      </c>
      <c r="C24" s="72">
        <v>25091</v>
      </c>
      <c r="D24" s="76">
        <f t="shared" si="2"/>
        <v>8112</v>
      </c>
      <c r="E24" s="73">
        <f t="shared" si="1"/>
        <v>0.477766652924201</v>
      </c>
      <c r="F24" s="72"/>
    </row>
    <row r="25" s="54" customFormat="1" ht="22" customHeight="1" spans="1:6">
      <c r="A25" s="74" t="s">
        <v>29</v>
      </c>
      <c r="B25" s="75">
        <v>356</v>
      </c>
      <c r="C25" s="72">
        <v>825</v>
      </c>
      <c r="D25" s="76">
        <f t="shared" si="2"/>
        <v>469</v>
      </c>
      <c r="E25" s="73">
        <f t="shared" si="1"/>
        <v>1.31741573033708</v>
      </c>
      <c r="F25" s="72"/>
    </row>
    <row r="26" s="54" customFormat="1" ht="22" customHeight="1" spans="1:6">
      <c r="A26" s="67" t="s">
        <v>30</v>
      </c>
      <c r="B26" s="67">
        <v>43032</v>
      </c>
      <c r="C26" s="72">
        <f>SUM(C5,C20)</f>
        <v>44318</v>
      </c>
      <c r="D26" s="72">
        <f>SUM(D5,D20)</f>
        <v>1286</v>
      </c>
      <c r="E26" s="73">
        <f t="shared" si="1"/>
        <v>0.0298847369399517</v>
      </c>
      <c r="F26" s="72"/>
    </row>
    <row r="27" s="55" customFormat="1" ht="12.75" spans="1:1">
      <c r="A27" s="77" t="s">
        <v>31</v>
      </c>
    </row>
  </sheetData>
  <mergeCells count="2">
    <mergeCell ref="A2:F2"/>
    <mergeCell ref="E3:F3"/>
  </mergeCells>
  <printOptions horizontalCentered="1"/>
  <pageMargins left="0.751388888888889" right="0.751388888888889" top="1" bottom="1.02361111111111" header="0.5" footer="0.747916666666667"/>
  <pageSetup paperSize="9" orientation="portrait" horizontalDpi="600"/>
  <headerFooter>
    <oddFooter>&amp;L&amp;14— 8 —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471"/>
  <sheetViews>
    <sheetView showZeros="0" tabSelected="1" view="pageBreakPreview" zoomScaleNormal="100" workbookViewId="0">
      <pane xSplit="3" ySplit="7" topLeftCell="D254" activePane="bottomRight" state="frozen"/>
      <selection/>
      <selection pane="topRight"/>
      <selection pane="bottomLeft"/>
      <selection pane="bottomRight" activeCell="I258" sqref="I258"/>
    </sheetView>
  </sheetViews>
  <sheetFormatPr defaultColWidth="9" defaultRowHeight="13.5"/>
  <cols>
    <col min="1" max="1" width="11.25" style="28" customWidth="1"/>
    <col min="2" max="2" width="41.7166666666667" style="28" customWidth="1"/>
    <col min="3" max="3" width="9.35833333333333" style="28" customWidth="1"/>
    <col min="4" max="8" width="9" style="28"/>
    <col min="9" max="9" width="7.43333333333333" style="28" customWidth="1"/>
    <col min="10" max="13" width="9" style="28"/>
    <col min="14" max="14" width="10.3833333333333" style="28" customWidth="1"/>
    <col min="15" max="16384" width="9" style="28"/>
  </cols>
  <sheetData>
    <row r="1" ht="22.5" spans="1:12">
      <c r="A1" s="44" t="s">
        <v>32</v>
      </c>
      <c r="E1" s="28">
        <f>E3-E7</f>
        <v>0</v>
      </c>
      <c r="L1" s="28">
        <f>L3-L7</f>
        <v>0</v>
      </c>
    </row>
    <row r="2" ht="24" customHeight="1" spans="1:14">
      <c r="A2" s="45" t="s">
        <v>33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hidden="1" spans="1:13">
      <c r="A3" s="46"/>
      <c r="B3" s="47"/>
      <c r="C3" s="48" t="s">
        <v>2</v>
      </c>
      <c r="E3" s="28">
        <v>1286</v>
      </c>
      <c r="H3" s="28">
        <v>8600</v>
      </c>
      <c r="I3" s="28">
        <v>1566</v>
      </c>
      <c r="J3" s="28">
        <v>116</v>
      </c>
      <c r="K3" s="28">
        <v>462</v>
      </c>
      <c r="L3" s="28">
        <v>6909</v>
      </c>
      <c r="M3" s="28">
        <v>3900</v>
      </c>
    </row>
    <row r="4" spans="1:13">
      <c r="A4" s="46"/>
      <c r="B4" s="47"/>
      <c r="C4" s="48"/>
      <c r="M4" s="48" t="s">
        <v>2</v>
      </c>
    </row>
    <row r="5" spans="1:14">
      <c r="A5" s="49" t="s">
        <v>34</v>
      </c>
      <c r="B5" s="49" t="s">
        <v>35</v>
      </c>
      <c r="C5" s="49" t="s">
        <v>36</v>
      </c>
      <c r="D5" s="50" t="s">
        <v>37</v>
      </c>
      <c r="E5" s="50"/>
      <c r="F5" s="50"/>
      <c r="G5" s="50"/>
      <c r="H5" s="50"/>
      <c r="I5" s="50"/>
      <c r="J5" s="50"/>
      <c r="K5" s="50"/>
      <c r="L5" s="50"/>
      <c r="M5" s="50"/>
      <c r="N5" s="50" t="s">
        <v>38</v>
      </c>
    </row>
    <row r="6" ht="24" spans="1:14">
      <c r="A6" s="49"/>
      <c r="B6" s="49"/>
      <c r="C6" s="49"/>
      <c r="D6" s="50" t="s">
        <v>39</v>
      </c>
      <c r="E6" s="50" t="s">
        <v>40</v>
      </c>
      <c r="F6" s="50" t="s">
        <v>41</v>
      </c>
      <c r="G6" s="50" t="s">
        <v>42</v>
      </c>
      <c r="H6" s="50" t="s">
        <v>43</v>
      </c>
      <c r="I6" s="50" t="s">
        <v>44</v>
      </c>
      <c r="J6" s="50" t="s">
        <v>45</v>
      </c>
      <c r="K6" s="50" t="s">
        <v>46</v>
      </c>
      <c r="L6" s="50" t="s">
        <v>47</v>
      </c>
      <c r="M6" s="50" t="s">
        <v>48</v>
      </c>
      <c r="N6" s="50"/>
    </row>
    <row r="7" s="28" customFormat="1" spans="1:14">
      <c r="A7" s="36" t="s">
        <v>49</v>
      </c>
      <c r="B7" s="36"/>
      <c r="C7" s="36">
        <f>158074+8141</f>
        <v>166215</v>
      </c>
      <c r="D7" s="50">
        <f t="shared" ref="D7:N7" si="0">SUBTOTAL(9,D8,D113,D120,D148,D167,D175,D195,D267,D308,D326,D340,D390,D400,D412,D420,D423,D428,D438,D444,D456,D457,D460,D464,D465)</f>
        <v>133605</v>
      </c>
      <c r="E7" s="50">
        <f t="shared" si="0"/>
        <v>1286</v>
      </c>
      <c r="F7" s="50">
        <f t="shared" si="0"/>
        <v>33253</v>
      </c>
      <c r="G7" s="50">
        <f t="shared" si="0"/>
        <v>79079</v>
      </c>
      <c r="H7" s="50">
        <f t="shared" si="0"/>
        <v>8600</v>
      </c>
      <c r="I7" s="50">
        <f t="shared" si="0"/>
        <v>0</v>
      </c>
      <c r="J7" s="50">
        <f t="shared" si="0"/>
        <v>116</v>
      </c>
      <c r="K7" s="50">
        <f t="shared" si="0"/>
        <v>462</v>
      </c>
      <c r="L7" s="50">
        <f t="shared" si="0"/>
        <v>6909</v>
      </c>
      <c r="M7" s="50">
        <f t="shared" si="0"/>
        <v>3900</v>
      </c>
      <c r="N7" s="50">
        <f t="shared" si="0"/>
        <v>299820</v>
      </c>
    </row>
    <row r="8" s="28" customFormat="1" spans="1:14">
      <c r="A8" s="25">
        <v>201</v>
      </c>
      <c r="B8" s="25" t="s">
        <v>50</v>
      </c>
      <c r="C8" s="36">
        <v>29158</v>
      </c>
      <c r="D8" s="51">
        <f>SUM(E8:M8)</f>
        <v>2387</v>
      </c>
      <c r="E8" s="51">
        <f>SUM(E9,E17,E24,E31,E37,E43,E51,E55,E59,E66,E71,E75,E78,E83,E88,E92,E94,E98,E107,E111,E109)</f>
        <v>19</v>
      </c>
      <c r="F8" s="51">
        <f t="shared" ref="F8:M8" si="1">SUM(F9,F17,F24,F31,F37,F43,F51,F55,F59,F66,F71,F75,F78,F83,F88,F92,F94,F98,F107,F111,F109)</f>
        <v>75</v>
      </c>
      <c r="G8" s="51">
        <f t="shared" si="1"/>
        <v>275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462</v>
      </c>
      <c r="L8" s="51">
        <f t="shared" si="1"/>
        <v>1556</v>
      </c>
      <c r="M8" s="51">
        <f t="shared" si="1"/>
        <v>0</v>
      </c>
      <c r="N8" s="51">
        <f>C8+D8</f>
        <v>31545</v>
      </c>
    </row>
    <row r="9" s="28" customFormat="1" spans="1:14">
      <c r="A9" s="25">
        <v>20101</v>
      </c>
      <c r="B9" s="25" t="s">
        <v>51</v>
      </c>
      <c r="C9" s="36">
        <v>1199</v>
      </c>
      <c r="D9" s="51">
        <f t="shared" ref="D9:D72" si="2">SUM(E9:M9)</f>
        <v>62</v>
      </c>
      <c r="E9" s="51">
        <f t="shared" ref="E9:M9" si="3">SUM(E10:E16)</f>
        <v>0</v>
      </c>
      <c r="F9" s="51">
        <f t="shared" si="3"/>
        <v>0</v>
      </c>
      <c r="G9" s="51">
        <f t="shared" si="3"/>
        <v>0</v>
      </c>
      <c r="H9" s="51">
        <f t="shared" si="3"/>
        <v>0</v>
      </c>
      <c r="I9" s="51">
        <f t="shared" si="3"/>
        <v>0</v>
      </c>
      <c r="J9" s="51">
        <f t="shared" si="3"/>
        <v>0</v>
      </c>
      <c r="K9" s="51">
        <f t="shared" si="3"/>
        <v>62</v>
      </c>
      <c r="L9" s="51">
        <f t="shared" si="3"/>
        <v>0</v>
      </c>
      <c r="M9" s="51">
        <f t="shared" si="3"/>
        <v>0</v>
      </c>
      <c r="N9" s="51">
        <f t="shared" ref="N9:N72" si="4">C9+D9</f>
        <v>1261</v>
      </c>
    </row>
    <row r="10" ht="14.25" spans="1:14">
      <c r="A10" s="25">
        <v>2010101</v>
      </c>
      <c r="B10" s="25" t="s">
        <v>52</v>
      </c>
      <c r="C10" s="36">
        <v>773</v>
      </c>
      <c r="D10" s="51">
        <f t="shared" si="2"/>
        <v>62</v>
      </c>
      <c r="E10" s="51"/>
      <c r="F10" s="51"/>
      <c r="G10" s="51"/>
      <c r="H10" s="51"/>
      <c r="I10" s="51"/>
      <c r="J10" s="51"/>
      <c r="K10" s="52">
        <v>62</v>
      </c>
      <c r="L10" s="51"/>
      <c r="M10" s="51"/>
      <c r="N10" s="51">
        <f t="shared" si="4"/>
        <v>835</v>
      </c>
    </row>
    <row r="11" spans="1:14">
      <c r="A11" s="25">
        <v>2010103</v>
      </c>
      <c r="B11" s="25" t="s">
        <v>53</v>
      </c>
      <c r="C11" s="36">
        <v>39</v>
      </c>
      <c r="D11" s="51">
        <f t="shared" si="2"/>
        <v>0</v>
      </c>
      <c r="E11" s="51"/>
      <c r="F11" s="51"/>
      <c r="G11" s="51"/>
      <c r="H11" s="51"/>
      <c r="I11" s="51"/>
      <c r="J11" s="51"/>
      <c r="K11" s="51"/>
      <c r="L11" s="51"/>
      <c r="M11" s="51"/>
      <c r="N11" s="51">
        <f t="shared" si="4"/>
        <v>39</v>
      </c>
    </row>
    <row r="12" spans="1:14">
      <c r="A12" s="25">
        <v>2010104</v>
      </c>
      <c r="B12" s="25" t="s">
        <v>54</v>
      </c>
      <c r="C12" s="36">
        <v>59</v>
      </c>
      <c r="D12" s="51">
        <f t="shared" si="2"/>
        <v>0</v>
      </c>
      <c r="E12" s="51"/>
      <c r="F12" s="51"/>
      <c r="G12" s="51"/>
      <c r="H12" s="51"/>
      <c r="I12" s="51"/>
      <c r="J12" s="51"/>
      <c r="K12" s="51"/>
      <c r="L12" s="51"/>
      <c r="M12" s="51"/>
      <c r="N12" s="51">
        <f t="shared" si="4"/>
        <v>59</v>
      </c>
    </row>
    <row r="13" spans="1:14">
      <c r="A13" s="25">
        <v>2010106</v>
      </c>
      <c r="B13" s="25" t="s">
        <v>55</v>
      </c>
      <c r="C13" s="36">
        <v>148</v>
      </c>
      <c r="D13" s="51">
        <f t="shared" si="2"/>
        <v>0</v>
      </c>
      <c r="E13" s="51"/>
      <c r="F13" s="51"/>
      <c r="G13" s="51"/>
      <c r="H13" s="51"/>
      <c r="I13" s="51"/>
      <c r="J13" s="51"/>
      <c r="K13" s="51"/>
      <c r="L13" s="51"/>
      <c r="M13" s="51"/>
      <c r="N13" s="51">
        <f t="shared" si="4"/>
        <v>148</v>
      </c>
    </row>
    <row r="14" spans="1:14">
      <c r="A14" s="25">
        <v>2010108</v>
      </c>
      <c r="B14" s="25" t="s">
        <v>56</v>
      </c>
      <c r="C14" s="36">
        <v>99</v>
      </c>
      <c r="D14" s="51">
        <f t="shared" si="2"/>
        <v>0</v>
      </c>
      <c r="E14" s="51"/>
      <c r="F14" s="51"/>
      <c r="G14" s="51"/>
      <c r="H14" s="51"/>
      <c r="I14" s="51"/>
      <c r="J14" s="51"/>
      <c r="K14" s="51"/>
      <c r="L14" s="51"/>
      <c r="M14" s="51"/>
      <c r="N14" s="51">
        <f t="shared" si="4"/>
        <v>99</v>
      </c>
    </row>
    <row r="15" spans="1:14">
      <c r="A15" s="25">
        <v>2010150</v>
      </c>
      <c r="B15" s="25" t="s">
        <v>57</v>
      </c>
      <c r="C15" s="36">
        <v>40</v>
      </c>
      <c r="D15" s="51">
        <f t="shared" si="2"/>
        <v>0</v>
      </c>
      <c r="E15" s="51"/>
      <c r="F15" s="51"/>
      <c r="G15" s="51"/>
      <c r="H15" s="51"/>
      <c r="I15" s="51"/>
      <c r="J15" s="51"/>
      <c r="K15" s="51"/>
      <c r="L15" s="51"/>
      <c r="M15" s="51"/>
      <c r="N15" s="51">
        <f t="shared" si="4"/>
        <v>40</v>
      </c>
    </row>
    <row r="16" spans="1:14">
      <c r="A16" s="25">
        <v>2010199</v>
      </c>
      <c r="B16" s="25" t="s">
        <v>58</v>
      </c>
      <c r="C16" s="36">
        <v>43</v>
      </c>
      <c r="D16" s="51">
        <f t="shared" si="2"/>
        <v>0</v>
      </c>
      <c r="E16" s="51"/>
      <c r="F16" s="51"/>
      <c r="G16" s="51"/>
      <c r="H16" s="51"/>
      <c r="I16" s="51"/>
      <c r="J16" s="51"/>
      <c r="K16" s="51"/>
      <c r="L16" s="51"/>
      <c r="M16" s="51"/>
      <c r="N16" s="51">
        <f t="shared" si="4"/>
        <v>43</v>
      </c>
    </row>
    <row r="17" s="28" customFormat="1" spans="1:14">
      <c r="A17" s="25">
        <v>20102</v>
      </c>
      <c r="B17" s="25" t="s">
        <v>59</v>
      </c>
      <c r="C17" s="36">
        <v>834</v>
      </c>
      <c r="D17" s="51">
        <f t="shared" si="2"/>
        <v>16</v>
      </c>
      <c r="E17" s="51">
        <f t="shared" ref="E17:M17" si="5">SUM(E18:E23)</f>
        <v>0</v>
      </c>
      <c r="F17" s="51">
        <f t="shared" si="5"/>
        <v>0</v>
      </c>
      <c r="G17" s="51">
        <f t="shared" si="5"/>
        <v>0</v>
      </c>
      <c r="H17" s="51">
        <f t="shared" si="5"/>
        <v>0</v>
      </c>
      <c r="I17" s="51">
        <f t="shared" si="5"/>
        <v>0</v>
      </c>
      <c r="J17" s="51">
        <f t="shared" si="5"/>
        <v>0</v>
      </c>
      <c r="K17" s="51">
        <f t="shared" si="5"/>
        <v>16</v>
      </c>
      <c r="L17" s="51">
        <f t="shared" si="5"/>
        <v>0</v>
      </c>
      <c r="M17" s="51">
        <f t="shared" si="5"/>
        <v>0</v>
      </c>
      <c r="N17" s="51">
        <f t="shared" si="4"/>
        <v>850</v>
      </c>
    </row>
    <row r="18" ht="14.25" spans="1:14">
      <c r="A18" s="25">
        <v>2010201</v>
      </c>
      <c r="B18" s="25" t="s">
        <v>52</v>
      </c>
      <c r="C18" s="36">
        <v>586</v>
      </c>
      <c r="D18" s="51">
        <f t="shared" si="2"/>
        <v>16</v>
      </c>
      <c r="E18" s="51"/>
      <c r="F18" s="51"/>
      <c r="G18" s="51"/>
      <c r="H18" s="51"/>
      <c r="I18" s="51"/>
      <c r="J18" s="51"/>
      <c r="K18" s="52">
        <v>16</v>
      </c>
      <c r="L18" s="51"/>
      <c r="M18" s="51"/>
      <c r="N18" s="51">
        <f t="shared" si="4"/>
        <v>602</v>
      </c>
    </row>
    <row r="19" spans="1:14">
      <c r="A19" s="25">
        <v>2010204</v>
      </c>
      <c r="B19" s="25" t="s">
        <v>60</v>
      </c>
      <c r="C19" s="36">
        <v>67</v>
      </c>
      <c r="D19" s="51">
        <f t="shared" si="2"/>
        <v>0</v>
      </c>
      <c r="E19" s="51"/>
      <c r="F19" s="51"/>
      <c r="G19" s="51"/>
      <c r="H19" s="51"/>
      <c r="I19" s="51"/>
      <c r="J19" s="51"/>
      <c r="K19" s="51"/>
      <c r="L19" s="51"/>
      <c r="M19" s="51"/>
      <c r="N19" s="51">
        <f t="shared" si="4"/>
        <v>67</v>
      </c>
    </row>
    <row r="20" spans="1:14">
      <c r="A20" s="25">
        <v>2010205</v>
      </c>
      <c r="B20" s="25" t="s">
        <v>61</v>
      </c>
      <c r="C20" s="36">
        <v>30</v>
      </c>
      <c r="D20" s="51">
        <f t="shared" si="2"/>
        <v>0</v>
      </c>
      <c r="E20" s="51"/>
      <c r="F20" s="51"/>
      <c r="G20" s="51"/>
      <c r="H20" s="51"/>
      <c r="I20" s="51"/>
      <c r="J20" s="51"/>
      <c r="K20" s="51"/>
      <c r="L20" s="51"/>
      <c r="M20" s="51"/>
      <c r="N20" s="51">
        <f t="shared" si="4"/>
        <v>30</v>
      </c>
    </row>
    <row r="21" spans="1:14">
      <c r="A21" s="25">
        <v>2010206</v>
      </c>
      <c r="B21" s="25" t="s">
        <v>62</v>
      </c>
      <c r="C21" s="36">
        <v>57</v>
      </c>
      <c r="D21" s="51">
        <f t="shared" si="2"/>
        <v>0</v>
      </c>
      <c r="E21" s="51"/>
      <c r="F21" s="51"/>
      <c r="G21" s="51"/>
      <c r="H21" s="51"/>
      <c r="I21" s="51"/>
      <c r="J21" s="51"/>
      <c r="K21" s="51"/>
      <c r="L21" s="51"/>
      <c r="M21" s="51"/>
      <c r="N21" s="51">
        <f t="shared" si="4"/>
        <v>57</v>
      </c>
    </row>
    <row r="22" spans="1:14">
      <c r="A22" s="25">
        <v>2010250</v>
      </c>
      <c r="B22" s="25" t="s">
        <v>57</v>
      </c>
      <c r="C22" s="36">
        <v>2</v>
      </c>
      <c r="D22" s="51">
        <f t="shared" si="2"/>
        <v>0</v>
      </c>
      <c r="E22" s="51"/>
      <c r="F22" s="51"/>
      <c r="G22" s="51"/>
      <c r="H22" s="51"/>
      <c r="I22" s="51"/>
      <c r="J22" s="51"/>
      <c r="K22" s="51"/>
      <c r="L22" s="51"/>
      <c r="M22" s="51"/>
      <c r="N22" s="51">
        <f t="shared" si="4"/>
        <v>2</v>
      </c>
    </row>
    <row r="23" spans="1:14">
      <c r="A23" s="25">
        <v>2010299</v>
      </c>
      <c r="B23" s="25" t="s">
        <v>63</v>
      </c>
      <c r="C23" s="36">
        <v>93</v>
      </c>
      <c r="D23" s="51">
        <f t="shared" si="2"/>
        <v>0</v>
      </c>
      <c r="E23" s="51"/>
      <c r="F23" s="51"/>
      <c r="G23" s="51"/>
      <c r="H23" s="51"/>
      <c r="I23" s="51"/>
      <c r="J23" s="51"/>
      <c r="K23" s="51"/>
      <c r="L23" s="51"/>
      <c r="M23" s="51"/>
      <c r="N23" s="51">
        <f t="shared" si="4"/>
        <v>93</v>
      </c>
    </row>
    <row r="24" s="28" customFormat="1" spans="1:14">
      <c r="A24" s="25">
        <v>20103</v>
      </c>
      <c r="B24" s="25" t="s">
        <v>64</v>
      </c>
      <c r="C24" s="36">
        <v>11835</v>
      </c>
      <c r="D24" s="51">
        <f t="shared" si="2"/>
        <v>1072</v>
      </c>
      <c r="E24" s="51">
        <f t="shared" ref="E24:M24" si="6">SUM(E25:E30)</f>
        <v>19</v>
      </c>
      <c r="F24" s="51">
        <f t="shared" si="6"/>
        <v>0</v>
      </c>
      <c r="G24" s="51">
        <f t="shared" si="6"/>
        <v>0</v>
      </c>
      <c r="H24" s="51">
        <f t="shared" si="6"/>
        <v>0</v>
      </c>
      <c r="I24" s="51">
        <f t="shared" si="6"/>
        <v>0</v>
      </c>
      <c r="J24" s="51">
        <f t="shared" si="6"/>
        <v>0</v>
      </c>
      <c r="K24" s="51">
        <f t="shared" si="6"/>
        <v>0</v>
      </c>
      <c r="L24" s="51">
        <f t="shared" si="6"/>
        <v>1053</v>
      </c>
      <c r="M24" s="51">
        <f t="shared" si="6"/>
        <v>0</v>
      </c>
      <c r="N24" s="51">
        <f t="shared" si="4"/>
        <v>12907</v>
      </c>
    </row>
    <row r="25" ht="14.25" spans="1:14">
      <c r="A25" s="25">
        <v>2010301</v>
      </c>
      <c r="B25" s="25" t="s">
        <v>52</v>
      </c>
      <c r="C25" s="36">
        <v>8158</v>
      </c>
      <c r="D25" s="51">
        <f t="shared" si="2"/>
        <v>1072</v>
      </c>
      <c r="E25" s="51">
        <v>19</v>
      </c>
      <c r="F25" s="51"/>
      <c r="G25" s="51"/>
      <c r="H25" s="51"/>
      <c r="I25" s="51"/>
      <c r="J25" s="51"/>
      <c r="K25" s="52"/>
      <c r="L25" s="51">
        <f>7+528-90+24+16+9+9+450-19+12+17+10+80</f>
        <v>1053</v>
      </c>
      <c r="M25" s="51"/>
      <c r="N25" s="51">
        <f t="shared" si="4"/>
        <v>9230</v>
      </c>
    </row>
    <row r="26" spans="1:14">
      <c r="A26" s="25">
        <v>2010302</v>
      </c>
      <c r="B26" s="25" t="s">
        <v>65</v>
      </c>
      <c r="C26" s="36">
        <v>366</v>
      </c>
      <c r="D26" s="51">
        <f t="shared" si="2"/>
        <v>0</v>
      </c>
      <c r="E26" s="51"/>
      <c r="F26" s="51"/>
      <c r="G26" s="51"/>
      <c r="H26" s="51"/>
      <c r="I26" s="51"/>
      <c r="J26" s="51"/>
      <c r="K26" s="51"/>
      <c r="L26" s="51"/>
      <c r="M26" s="51"/>
      <c r="N26" s="51">
        <f t="shared" si="4"/>
        <v>366</v>
      </c>
    </row>
    <row r="27" spans="1:14">
      <c r="A27" s="25">
        <v>2010305</v>
      </c>
      <c r="B27" s="25" t="s">
        <v>66</v>
      </c>
      <c r="C27" s="36">
        <v>61</v>
      </c>
      <c r="D27" s="51">
        <f t="shared" si="2"/>
        <v>0</v>
      </c>
      <c r="E27" s="51"/>
      <c r="F27" s="51"/>
      <c r="G27" s="51"/>
      <c r="H27" s="51"/>
      <c r="I27" s="51"/>
      <c r="J27" s="51"/>
      <c r="K27" s="51"/>
      <c r="L27" s="51"/>
      <c r="M27" s="51"/>
      <c r="N27" s="51">
        <f t="shared" si="4"/>
        <v>61</v>
      </c>
    </row>
    <row r="28" spans="1:14">
      <c r="A28" s="25">
        <v>2010306</v>
      </c>
      <c r="B28" s="25" t="s">
        <v>67</v>
      </c>
      <c r="C28" s="36">
        <v>435</v>
      </c>
      <c r="D28" s="51">
        <f t="shared" si="2"/>
        <v>0</v>
      </c>
      <c r="E28" s="51"/>
      <c r="F28" s="51"/>
      <c r="G28" s="51"/>
      <c r="H28" s="51"/>
      <c r="I28" s="51"/>
      <c r="J28" s="51"/>
      <c r="K28" s="51"/>
      <c r="L28" s="51"/>
      <c r="M28" s="51"/>
      <c r="N28" s="51">
        <f t="shared" si="4"/>
        <v>435</v>
      </c>
    </row>
    <row r="29" spans="1:14">
      <c r="A29" s="25">
        <v>2010350</v>
      </c>
      <c r="B29" s="25" t="s">
        <v>57</v>
      </c>
      <c r="C29" s="36">
        <v>2780</v>
      </c>
      <c r="D29" s="51">
        <f t="shared" si="2"/>
        <v>0</v>
      </c>
      <c r="E29" s="51"/>
      <c r="F29" s="51"/>
      <c r="G29" s="51"/>
      <c r="H29" s="51"/>
      <c r="I29" s="51"/>
      <c r="J29" s="51"/>
      <c r="K29" s="51"/>
      <c r="L29" s="51"/>
      <c r="M29" s="51"/>
      <c r="N29" s="51">
        <f t="shared" si="4"/>
        <v>2780</v>
      </c>
    </row>
    <row r="30" spans="1:14">
      <c r="A30" s="25">
        <v>2010399</v>
      </c>
      <c r="B30" s="25" t="s">
        <v>68</v>
      </c>
      <c r="C30" s="36">
        <v>35</v>
      </c>
      <c r="D30" s="51">
        <f t="shared" si="2"/>
        <v>0</v>
      </c>
      <c r="E30" s="51"/>
      <c r="F30" s="51"/>
      <c r="G30" s="51"/>
      <c r="H30" s="51"/>
      <c r="I30" s="51"/>
      <c r="J30" s="51"/>
      <c r="K30" s="51"/>
      <c r="L30" s="51"/>
      <c r="M30" s="51"/>
      <c r="N30" s="51">
        <f t="shared" si="4"/>
        <v>35</v>
      </c>
    </row>
    <row r="31" s="28" customFormat="1" spans="1:14">
      <c r="A31" s="25">
        <v>20104</v>
      </c>
      <c r="B31" s="25" t="s">
        <v>69</v>
      </c>
      <c r="C31" s="36">
        <v>2943</v>
      </c>
      <c r="D31" s="51">
        <f t="shared" si="2"/>
        <v>31</v>
      </c>
      <c r="E31" s="51">
        <f t="shared" ref="E31:M31" si="7">SUM(E32:E36)</f>
        <v>0</v>
      </c>
      <c r="F31" s="51">
        <f t="shared" si="7"/>
        <v>0</v>
      </c>
      <c r="G31" s="51">
        <f t="shared" si="7"/>
        <v>0</v>
      </c>
      <c r="H31" s="51">
        <f t="shared" si="7"/>
        <v>0</v>
      </c>
      <c r="I31" s="51">
        <f t="shared" si="7"/>
        <v>0</v>
      </c>
      <c r="J31" s="51">
        <f t="shared" si="7"/>
        <v>0</v>
      </c>
      <c r="K31" s="51">
        <f t="shared" si="7"/>
        <v>0</v>
      </c>
      <c r="L31" s="51">
        <f t="shared" si="7"/>
        <v>31</v>
      </c>
      <c r="M31" s="51">
        <f t="shared" si="7"/>
        <v>0</v>
      </c>
      <c r="N31" s="51">
        <f t="shared" si="4"/>
        <v>2974</v>
      </c>
    </row>
    <row r="32" spans="1:14">
      <c r="A32" s="25">
        <v>2010401</v>
      </c>
      <c r="B32" s="25" t="s">
        <v>52</v>
      </c>
      <c r="C32" s="36">
        <v>405</v>
      </c>
      <c r="D32" s="51">
        <f t="shared" si="2"/>
        <v>31</v>
      </c>
      <c r="E32" s="51"/>
      <c r="F32" s="51"/>
      <c r="G32" s="51"/>
      <c r="H32" s="51"/>
      <c r="I32" s="51"/>
      <c r="J32" s="51"/>
      <c r="K32" s="51"/>
      <c r="L32" s="51">
        <v>31</v>
      </c>
      <c r="M32" s="51"/>
      <c r="N32" s="51">
        <f t="shared" si="4"/>
        <v>436</v>
      </c>
    </row>
    <row r="33" spans="1:14">
      <c r="A33" s="25">
        <v>2010405</v>
      </c>
      <c r="B33" s="25" t="s">
        <v>70</v>
      </c>
      <c r="C33" s="36">
        <v>78</v>
      </c>
      <c r="D33" s="51">
        <f t="shared" si="2"/>
        <v>0</v>
      </c>
      <c r="E33" s="51"/>
      <c r="F33" s="51"/>
      <c r="G33" s="51"/>
      <c r="H33" s="51"/>
      <c r="I33" s="51"/>
      <c r="J33" s="51"/>
      <c r="K33" s="51"/>
      <c r="L33" s="51"/>
      <c r="M33" s="51"/>
      <c r="N33" s="51">
        <f t="shared" si="4"/>
        <v>78</v>
      </c>
    </row>
    <row r="34" spans="1:14">
      <c r="A34" s="25">
        <v>2010408</v>
      </c>
      <c r="B34" s="25" t="s">
        <v>71</v>
      </c>
      <c r="C34" s="36">
        <v>10</v>
      </c>
      <c r="D34" s="51">
        <f t="shared" si="2"/>
        <v>0</v>
      </c>
      <c r="E34" s="51"/>
      <c r="F34" s="51"/>
      <c r="G34" s="51"/>
      <c r="H34" s="51"/>
      <c r="I34" s="51"/>
      <c r="J34" s="51"/>
      <c r="K34" s="51"/>
      <c r="L34" s="51"/>
      <c r="M34" s="51"/>
      <c r="N34" s="51">
        <f t="shared" si="4"/>
        <v>10</v>
      </c>
    </row>
    <row r="35" spans="1:14">
      <c r="A35" s="25">
        <v>2010450</v>
      </c>
      <c r="B35" s="25" t="s">
        <v>57</v>
      </c>
      <c r="C35" s="36">
        <v>237</v>
      </c>
      <c r="D35" s="51">
        <f t="shared" si="2"/>
        <v>0</v>
      </c>
      <c r="E35" s="51"/>
      <c r="F35" s="51"/>
      <c r="G35" s="51"/>
      <c r="H35" s="51"/>
      <c r="I35" s="51"/>
      <c r="J35" s="51"/>
      <c r="K35" s="51"/>
      <c r="L35" s="51"/>
      <c r="M35" s="51"/>
      <c r="N35" s="51">
        <f t="shared" si="4"/>
        <v>237</v>
      </c>
    </row>
    <row r="36" spans="1:14">
      <c r="A36" s="25">
        <v>2010499</v>
      </c>
      <c r="B36" s="25" t="s">
        <v>72</v>
      </c>
      <c r="C36" s="36">
        <v>2212</v>
      </c>
      <c r="D36" s="51">
        <f t="shared" si="2"/>
        <v>0</v>
      </c>
      <c r="E36" s="51"/>
      <c r="F36" s="51"/>
      <c r="G36" s="51"/>
      <c r="H36" s="51"/>
      <c r="I36" s="51"/>
      <c r="J36" s="51"/>
      <c r="K36" s="51"/>
      <c r="L36" s="51"/>
      <c r="M36" s="51"/>
      <c r="N36" s="51">
        <f t="shared" si="4"/>
        <v>2212</v>
      </c>
    </row>
    <row r="37" s="28" customFormat="1" spans="1:14">
      <c r="A37" s="25">
        <v>20105</v>
      </c>
      <c r="B37" s="25" t="s">
        <v>73</v>
      </c>
      <c r="C37" s="36">
        <v>505</v>
      </c>
      <c r="D37" s="51">
        <f t="shared" si="2"/>
        <v>49</v>
      </c>
      <c r="E37" s="51">
        <f t="shared" ref="E37:M37" si="8">SUM(E38:E42)</f>
        <v>0</v>
      </c>
      <c r="F37" s="51">
        <f t="shared" si="8"/>
        <v>0</v>
      </c>
      <c r="G37" s="51">
        <f t="shared" si="8"/>
        <v>15</v>
      </c>
      <c r="H37" s="51">
        <f t="shared" si="8"/>
        <v>0</v>
      </c>
      <c r="I37" s="51">
        <f t="shared" si="8"/>
        <v>0</v>
      </c>
      <c r="J37" s="51">
        <f t="shared" si="8"/>
        <v>0</v>
      </c>
      <c r="K37" s="51">
        <f t="shared" si="8"/>
        <v>34</v>
      </c>
      <c r="L37" s="51">
        <f t="shared" si="8"/>
        <v>0</v>
      </c>
      <c r="M37" s="51">
        <f t="shared" si="8"/>
        <v>0</v>
      </c>
      <c r="N37" s="51">
        <f t="shared" si="4"/>
        <v>554</v>
      </c>
    </row>
    <row r="38" ht="14.25" spans="1:14">
      <c r="A38" s="25">
        <v>2010501</v>
      </c>
      <c r="B38" s="25" t="s">
        <v>52</v>
      </c>
      <c r="C38" s="36">
        <v>249</v>
      </c>
      <c r="D38" s="51">
        <f t="shared" si="2"/>
        <v>34</v>
      </c>
      <c r="E38" s="51"/>
      <c r="F38" s="51"/>
      <c r="G38" s="51"/>
      <c r="H38" s="51"/>
      <c r="I38" s="51"/>
      <c r="J38" s="51"/>
      <c r="K38" s="52">
        <v>34</v>
      </c>
      <c r="L38" s="51"/>
      <c r="M38" s="51"/>
      <c r="N38" s="51">
        <f t="shared" si="4"/>
        <v>283</v>
      </c>
    </row>
    <row r="39" spans="1:14">
      <c r="A39" s="25">
        <v>2010502</v>
      </c>
      <c r="B39" s="25" t="s">
        <v>65</v>
      </c>
      <c r="C39" s="36">
        <v>5</v>
      </c>
      <c r="D39" s="51">
        <f t="shared" si="2"/>
        <v>0</v>
      </c>
      <c r="E39" s="51"/>
      <c r="F39" s="51"/>
      <c r="G39" s="51"/>
      <c r="H39" s="51"/>
      <c r="I39" s="51"/>
      <c r="J39" s="51"/>
      <c r="K39" s="51"/>
      <c r="L39" s="51"/>
      <c r="M39" s="51"/>
      <c r="N39" s="51">
        <f t="shared" si="4"/>
        <v>5</v>
      </c>
    </row>
    <row r="40" spans="1:14">
      <c r="A40" s="25">
        <v>2010505</v>
      </c>
      <c r="B40" s="25" t="s">
        <v>74</v>
      </c>
      <c r="C40" s="36"/>
      <c r="D40" s="51">
        <f t="shared" si="2"/>
        <v>0</v>
      </c>
      <c r="E40" s="51"/>
      <c r="F40" s="51"/>
      <c r="G40" s="51"/>
      <c r="H40" s="51"/>
      <c r="I40" s="51"/>
      <c r="J40" s="51"/>
      <c r="K40" s="51"/>
      <c r="L40" s="51"/>
      <c r="M40" s="51"/>
      <c r="N40" s="51">
        <f t="shared" si="4"/>
        <v>0</v>
      </c>
    </row>
    <row r="41" spans="1:14">
      <c r="A41" s="25">
        <v>2010507</v>
      </c>
      <c r="B41" s="25" t="s">
        <v>75</v>
      </c>
      <c r="C41" s="36">
        <v>105</v>
      </c>
      <c r="D41" s="51">
        <f t="shared" si="2"/>
        <v>15</v>
      </c>
      <c r="E41" s="51"/>
      <c r="F41" s="51" t="s">
        <v>31</v>
      </c>
      <c r="G41" s="51">
        <v>15</v>
      </c>
      <c r="H41" s="51"/>
      <c r="I41" s="51"/>
      <c r="J41" s="51"/>
      <c r="K41" s="51"/>
      <c r="L41" s="51"/>
      <c r="M41" s="51"/>
      <c r="N41" s="51">
        <f t="shared" si="4"/>
        <v>120</v>
      </c>
    </row>
    <row r="42" spans="1:14">
      <c r="A42" s="25">
        <v>2010508</v>
      </c>
      <c r="B42" s="25" t="s">
        <v>76</v>
      </c>
      <c r="C42" s="36">
        <v>146</v>
      </c>
      <c r="D42" s="51">
        <f t="shared" si="2"/>
        <v>0</v>
      </c>
      <c r="E42" s="51"/>
      <c r="F42" s="51"/>
      <c r="G42" s="51"/>
      <c r="H42" s="51"/>
      <c r="I42" s="51"/>
      <c r="J42" s="51"/>
      <c r="K42" s="51"/>
      <c r="L42" s="51"/>
      <c r="M42" s="51"/>
      <c r="N42" s="51">
        <f t="shared" si="4"/>
        <v>146</v>
      </c>
    </row>
    <row r="43" s="28" customFormat="1" spans="1:14">
      <c r="A43" s="25">
        <v>20106</v>
      </c>
      <c r="B43" s="25" t="s">
        <v>77</v>
      </c>
      <c r="C43" s="36">
        <v>1293</v>
      </c>
      <c r="D43" s="51">
        <f t="shared" si="2"/>
        <v>60</v>
      </c>
      <c r="E43" s="51">
        <f t="shared" ref="E43:M43" si="9">SUM(E44:E50)</f>
        <v>0</v>
      </c>
      <c r="F43" s="51">
        <f t="shared" si="9"/>
        <v>0</v>
      </c>
      <c r="G43" s="51">
        <f t="shared" si="9"/>
        <v>0</v>
      </c>
      <c r="H43" s="51">
        <f t="shared" si="9"/>
        <v>0</v>
      </c>
      <c r="I43" s="51">
        <f t="shared" si="9"/>
        <v>0</v>
      </c>
      <c r="J43" s="51">
        <f t="shared" si="9"/>
        <v>0</v>
      </c>
      <c r="K43" s="51">
        <f t="shared" si="9"/>
        <v>60</v>
      </c>
      <c r="L43" s="51">
        <f t="shared" si="9"/>
        <v>0</v>
      </c>
      <c r="M43" s="51">
        <f t="shared" si="9"/>
        <v>0</v>
      </c>
      <c r="N43" s="51">
        <f t="shared" si="4"/>
        <v>1353</v>
      </c>
    </row>
    <row r="44" ht="14.25" spans="1:14">
      <c r="A44" s="25">
        <v>2010601</v>
      </c>
      <c r="B44" s="25" t="s">
        <v>52</v>
      </c>
      <c r="C44" s="36">
        <v>713</v>
      </c>
      <c r="D44" s="51">
        <f t="shared" si="2"/>
        <v>60</v>
      </c>
      <c r="E44" s="51"/>
      <c r="F44" s="51"/>
      <c r="G44" s="51"/>
      <c r="H44" s="51"/>
      <c r="I44" s="51"/>
      <c r="J44" s="51"/>
      <c r="K44" s="52">
        <v>60</v>
      </c>
      <c r="L44" s="51"/>
      <c r="M44" s="51"/>
      <c r="N44" s="51">
        <f t="shared" si="4"/>
        <v>773</v>
      </c>
    </row>
    <row r="45" spans="1:14">
      <c r="A45" s="25">
        <v>2010602</v>
      </c>
      <c r="B45" s="25" t="s">
        <v>65</v>
      </c>
      <c r="C45" s="36">
        <v>5</v>
      </c>
      <c r="D45" s="51">
        <f t="shared" si="2"/>
        <v>0</v>
      </c>
      <c r="E45" s="51"/>
      <c r="F45" s="51"/>
      <c r="G45" s="51"/>
      <c r="H45" s="51"/>
      <c r="I45" s="51"/>
      <c r="J45" s="51"/>
      <c r="K45" s="51"/>
      <c r="L45" s="51"/>
      <c r="M45" s="51"/>
      <c r="N45" s="51">
        <f t="shared" si="4"/>
        <v>5</v>
      </c>
    </row>
    <row r="46" spans="1:14">
      <c r="A46" s="25">
        <v>2010604</v>
      </c>
      <c r="B46" s="25" t="s">
        <v>78</v>
      </c>
      <c r="C46" s="36"/>
      <c r="D46" s="51">
        <f t="shared" si="2"/>
        <v>0</v>
      </c>
      <c r="E46" s="51"/>
      <c r="F46" s="51"/>
      <c r="G46" s="51"/>
      <c r="H46" s="51"/>
      <c r="I46" s="51"/>
      <c r="J46" s="51"/>
      <c r="K46" s="51"/>
      <c r="L46" s="51"/>
      <c r="M46" s="51"/>
      <c r="N46" s="51">
        <f t="shared" si="4"/>
        <v>0</v>
      </c>
    </row>
    <row r="47" spans="1:14">
      <c r="A47" s="25">
        <v>2010605</v>
      </c>
      <c r="B47" s="25" t="s">
        <v>79</v>
      </c>
      <c r="C47" s="36"/>
      <c r="D47" s="51">
        <f t="shared" si="2"/>
        <v>0</v>
      </c>
      <c r="E47" s="51"/>
      <c r="F47" s="51"/>
      <c r="G47" s="51"/>
      <c r="H47" s="51"/>
      <c r="I47" s="51"/>
      <c r="J47" s="51"/>
      <c r="K47" s="51"/>
      <c r="L47" s="51"/>
      <c r="M47" s="51"/>
      <c r="N47" s="51">
        <f t="shared" si="4"/>
        <v>0</v>
      </c>
    </row>
    <row r="48" spans="1:14">
      <c r="A48" s="25">
        <v>2010607</v>
      </c>
      <c r="B48" s="25" t="s">
        <v>80</v>
      </c>
      <c r="C48" s="36">
        <v>100</v>
      </c>
      <c r="D48" s="51">
        <f t="shared" si="2"/>
        <v>0</v>
      </c>
      <c r="E48" s="51"/>
      <c r="F48" s="51"/>
      <c r="G48" s="51"/>
      <c r="H48" s="51"/>
      <c r="I48" s="51"/>
      <c r="J48" s="51"/>
      <c r="K48" s="51"/>
      <c r="L48" s="51"/>
      <c r="M48" s="51"/>
      <c r="N48" s="51">
        <f t="shared" si="4"/>
        <v>100</v>
      </c>
    </row>
    <row r="49" spans="1:14">
      <c r="A49" s="25">
        <v>2010608</v>
      </c>
      <c r="B49" s="25" t="s">
        <v>81</v>
      </c>
      <c r="C49" s="36">
        <v>300</v>
      </c>
      <c r="D49" s="51">
        <f t="shared" si="2"/>
        <v>0</v>
      </c>
      <c r="E49" s="51"/>
      <c r="F49" s="51"/>
      <c r="G49" s="51"/>
      <c r="H49" s="51"/>
      <c r="I49" s="51"/>
      <c r="J49" s="51"/>
      <c r="K49" s="51"/>
      <c r="L49" s="51"/>
      <c r="M49" s="51"/>
      <c r="N49" s="51">
        <f t="shared" si="4"/>
        <v>300</v>
      </c>
    </row>
    <row r="50" spans="1:14">
      <c r="A50" s="25">
        <v>2010650</v>
      </c>
      <c r="B50" s="25" t="s">
        <v>57</v>
      </c>
      <c r="C50" s="36">
        <v>174</v>
      </c>
      <c r="D50" s="51">
        <f t="shared" si="2"/>
        <v>0</v>
      </c>
      <c r="E50" s="51"/>
      <c r="F50" s="51"/>
      <c r="G50" s="51"/>
      <c r="H50" s="51"/>
      <c r="I50" s="51"/>
      <c r="J50" s="51"/>
      <c r="K50" s="51"/>
      <c r="L50" s="51"/>
      <c r="M50" s="51"/>
      <c r="N50" s="51">
        <f t="shared" si="4"/>
        <v>174</v>
      </c>
    </row>
    <row r="51" s="28" customFormat="1" spans="1:14">
      <c r="A51" s="25">
        <v>20107</v>
      </c>
      <c r="B51" s="25" t="s">
        <v>82</v>
      </c>
      <c r="C51" s="36">
        <v>771</v>
      </c>
      <c r="D51" s="51">
        <f t="shared" si="2"/>
        <v>103</v>
      </c>
      <c r="E51" s="51">
        <f t="shared" ref="E51:M51" si="10">SUM(E52:E54)</f>
        <v>0</v>
      </c>
      <c r="F51" s="51">
        <f t="shared" si="10"/>
        <v>0</v>
      </c>
      <c r="G51" s="51">
        <f t="shared" si="10"/>
        <v>0</v>
      </c>
      <c r="H51" s="51">
        <f t="shared" si="10"/>
        <v>0</v>
      </c>
      <c r="I51" s="51">
        <f t="shared" si="10"/>
        <v>0</v>
      </c>
      <c r="J51" s="51">
        <f t="shared" si="10"/>
        <v>0</v>
      </c>
      <c r="K51" s="51">
        <f t="shared" si="10"/>
        <v>0</v>
      </c>
      <c r="L51" s="51">
        <f t="shared" si="10"/>
        <v>103</v>
      </c>
      <c r="M51" s="51">
        <f t="shared" si="10"/>
        <v>0</v>
      </c>
      <c r="N51" s="51">
        <f t="shared" si="4"/>
        <v>874</v>
      </c>
    </row>
    <row r="52" ht="14.25" spans="1:14">
      <c r="A52" s="25">
        <v>2010701</v>
      </c>
      <c r="B52" s="25" t="s">
        <v>52</v>
      </c>
      <c r="C52" s="36">
        <v>721</v>
      </c>
      <c r="D52" s="51">
        <f t="shared" si="2"/>
        <v>103</v>
      </c>
      <c r="E52" s="51"/>
      <c r="F52" s="51"/>
      <c r="G52" s="51"/>
      <c r="H52" s="51"/>
      <c r="I52" s="51"/>
      <c r="J52" s="51"/>
      <c r="K52" s="51"/>
      <c r="L52" s="52">
        <f>103</f>
        <v>103</v>
      </c>
      <c r="M52" s="51"/>
      <c r="N52" s="51">
        <f t="shared" si="4"/>
        <v>824</v>
      </c>
    </row>
    <row r="53" spans="1:14">
      <c r="A53" s="25">
        <v>2010709</v>
      </c>
      <c r="B53" s="25" t="s">
        <v>80</v>
      </c>
      <c r="C53" s="36">
        <v>50</v>
      </c>
      <c r="D53" s="51">
        <f t="shared" si="2"/>
        <v>0</v>
      </c>
      <c r="E53" s="51"/>
      <c r="F53" s="51"/>
      <c r="G53" s="51"/>
      <c r="H53" s="51"/>
      <c r="I53" s="51"/>
      <c r="J53" s="51"/>
      <c r="K53" s="51"/>
      <c r="L53" s="51"/>
      <c r="M53" s="51"/>
      <c r="N53" s="51">
        <f t="shared" si="4"/>
        <v>50</v>
      </c>
    </row>
    <row r="54" spans="1:14">
      <c r="A54" s="25">
        <v>2010710</v>
      </c>
      <c r="B54" s="25" t="s">
        <v>83</v>
      </c>
      <c r="C54" s="36"/>
      <c r="D54" s="51">
        <f t="shared" si="2"/>
        <v>0</v>
      </c>
      <c r="E54" s="51"/>
      <c r="F54" s="51"/>
      <c r="G54" s="51"/>
      <c r="H54" s="51"/>
      <c r="I54" s="51"/>
      <c r="J54" s="51"/>
      <c r="K54" s="51"/>
      <c r="L54" s="51"/>
      <c r="M54" s="51"/>
      <c r="N54" s="51">
        <f t="shared" si="4"/>
        <v>0</v>
      </c>
    </row>
    <row r="55" s="28" customFormat="1" spans="1:14">
      <c r="A55" s="25">
        <v>20108</v>
      </c>
      <c r="B55" s="25" t="s">
        <v>84</v>
      </c>
      <c r="C55" s="36">
        <v>538</v>
      </c>
      <c r="D55" s="51">
        <f t="shared" si="2"/>
        <v>40</v>
      </c>
      <c r="E55" s="51">
        <f t="shared" ref="E55:M55" si="11">SUM(E56:E58)</f>
        <v>0</v>
      </c>
      <c r="F55" s="51">
        <f t="shared" si="11"/>
        <v>0</v>
      </c>
      <c r="G55" s="51">
        <f t="shared" si="11"/>
        <v>0</v>
      </c>
      <c r="H55" s="51">
        <f t="shared" si="11"/>
        <v>0</v>
      </c>
      <c r="I55" s="51">
        <f t="shared" si="11"/>
        <v>0</v>
      </c>
      <c r="J55" s="51">
        <f t="shared" si="11"/>
        <v>0</v>
      </c>
      <c r="K55" s="51">
        <f t="shared" si="11"/>
        <v>0</v>
      </c>
      <c r="L55" s="51">
        <f t="shared" si="11"/>
        <v>40</v>
      </c>
      <c r="M55" s="51">
        <f t="shared" si="11"/>
        <v>0</v>
      </c>
      <c r="N55" s="51">
        <f t="shared" si="4"/>
        <v>578</v>
      </c>
    </row>
    <row r="56" ht="14.25" spans="1:14">
      <c r="A56" s="25">
        <v>2010801</v>
      </c>
      <c r="B56" s="25" t="s">
        <v>52</v>
      </c>
      <c r="C56" s="36">
        <v>182</v>
      </c>
      <c r="D56" s="51">
        <f t="shared" si="2"/>
        <v>40</v>
      </c>
      <c r="E56" s="51"/>
      <c r="F56" s="51"/>
      <c r="G56" s="51"/>
      <c r="H56" s="51"/>
      <c r="I56" s="51"/>
      <c r="J56" s="51"/>
      <c r="K56" s="52"/>
      <c r="L56" s="52">
        <v>40</v>
      </c>
      <c r="M56" s="51"/>
      <c r="N56" s="51">
        <f t="shared" si="4"/>
        <v>222</v>
      </c>
    </row>
    <row r="57" spans="1:14">
      <c r="A57" s="25">
        <v>2010804</v>
      </c>
      <c r="B57" s="25" t="s">
        <v>85</v>
      </c>
      <c r="C57" s="36">
        <v>234</v>
      </c>
      <c r="D57" s="51">
        <f t="shared" si="2"/>
        <v>0</v>
      </c>
      <c r="E57" s="51"/>
      <c r="F57" s="51"/>
      <c r="G57" s="51"/>
      <c r="H57" s="51"/>
      <c r="I57" s="51"/>
      <c r="J57" s="51"/>
      <c r="K57" s="51"/>
      <c r="L57" s="51"/>
      <c r="M57" s="51"/>
      <c r="N57" s="51">
        <f t="shared" si="4"/>
        <v>234</v>
      </c>
    </row>
    <row r="58" spans="1:14">
      <c r="A58" s="25">
        <v>2010850</v>
      </c>
      <c r="B58" s="25" t="s">
        <v>57</v>
      </c>
      <c r="C58" s="36">
        <v>121</v>
      </c>
      <c r="D58" s="51">
        <f t="shared" si="2"/>
        <v>0</v>
      </c>
      <c r="E58" s="51"/>
      <c r="F58" s="51"/>
      <c r="G58" s="51"/>
      <c r="H58" s="51"/>
      <c r="I58" s="51"/>
      <c r="J58" s="51"/>
      <c r="K58" s="51"/>
      <c r="L58" s="51"/>
      <c r="M58" s="51"/>
      <c r="N58" s="51">
        <f t="shared" si="4"/>
        <v>121</v>
      </c>
    </row>
    <row r="59" s="28" customFormat="1" spans="1:14">
      <c r="A59" s="25">
        <v>20111</v>
      </c>
      <c r="B59" s="25" t="s">
        <v>86</v>
      </c>
      <c r="C59" s="36">
        <v>1640</v>
      </c>
      <c r="D59" s="51">
        <f t="shared" si="2"/>
        <v>102</v>
      </c>
      <c r="E59" s="51">
        <f t="shared" ref="E59:M59" si="12">SUM(E60:E65)</f>
        <v>0</v>
      </c>
      <c r="F59" s="51">
        <f t="shared" si="12"/>
        <v>0</v>
      </c>
      <c r="G59" s="51">
        <f t="shared" si="12"/>
        <v>15</v>
      </c>
      <c r="H59" s="51">
        <f t="shared" si="12"/>
        <v>0</v>
      </c>
      <c r="I59" s="51">
        <f t="shared" si="12"/>
        <v>0</v>
      </c>
      <c r="J59" s="51">
        <f t="shared" si="12"/>
        <v>0</v>
      </c>
      <c r="K59" s="51">
        <f t="shared" si="12"/>
        <v>87</v>
      </c>
      <c r="L59" s="51">
        <f t="shared" si="12"/>
        <v>0</v>
      </c>
      <c r="M59" s="51">
        <f t="shared" si="12"/>
        <v>0</v>
      </c>
      <c r="N59" s="51">
        <f t="shared" si="4"/>
        <v>1742</v>
      </c>
    </row>
    <row r="60" ht="14.25" spans="1:14">
      <c r="A60" s="25">
        <v>2011101</v>
      </c>
      <c r="B60" s="25" t="s">
        <v>52</v>
      </c>
      <c r="C60" s="36">
        <v>1096</v>
      </c>
      <c r="D60" s="51">
        <f t="shared" si="2"/>
        <v>87</v>
      </c>
      <c r="E60" s="51"/>
      <c r="F60" s="51"/>
      <c r="G60" s="51"/>
      <c r="H60" s="51"/>
      <c r="I60" s="51"/>
      <c r="J60" s="51"/>
      <c r="K60" s="52">
        <v>87</v>
      </c>
      <c r="L60" s="51"/>
      <c r="M60" s="51"/>
      <c r="N60" s="51">
        <f t="shared" si="4"/>
        <v>1183</v>
      </c>
    </row>
    <row r="61" spans="1:14">
      <c r="A61" s="25">
        <v>2011102</v>
      </c>
      <c r="B61" s="25" t="s">
        <v>65</v>
      </c>
      <c r="C61" s="36">
        <v>176</v>
      </c>
      <c r="D61" s="51">
        <f t="shared" si="2"/>
        <v>0</v>
      </c>
      <c r="E61" s="51"/>
      <c r="F61" s="51"/>
      <c r="G61" s="51"/>
      <c r="H61" s="51"/>
      <c r="I61" s="51"/>
      <c r="J61" s="51"/>
      <c r="K61" s="51"/>
      <c r="L61" s="51"/>
      <c r="M61" s="51"/>
      <c r="N61" s="51">
        <f t="shared" si="4"/>
        <v>176</v>
      </c>
    </row>
    <row r="62" spans="1:14">
      <c r="A62" s="25">
        <v>2011104</v>
      </c>
      <c r="B62" s="25" t="s">
        <v>87</v>
      </c>
      <c r="C62" s="36">
        <v>119</v>
      </c>
      <c r="D62" s="51">
        <f t="shared" si="2"/>
        <v>0</v>
      </c>
      <c r="E62" s="51"/>
      <c r="F62" s="51"/>
      <c r="G62" s="51"/>
      <c r="H62" s="51"/>
      <c r="I62" s="51"/>
      <c r="J62" s="51"/>
      <c r="K62" s="51"/>
      <c r="L62" s="51"/>
      <c r="M62" s="51"/>
      <c r="N62" s="51">
        <f t="shared" si="4"/>
        <v>119</v>
      </c>
    </row>
    <row r="63" spans="1:14">
      <c r="A63" s="25">
        <v>2011106</v>
      </c>
      <c r="B63" s="25" t="s">
        <v>88</v>
      </c>
      <c r="C63" s="36">
        <v>80</v>
      </c>
      <c r="D63" s="51">
        <f t="shared" si="2"/>
        <v>0</v>
      </c>
      <c r="E63" s="51"/>
      <c r="F63" s="51"/>
      <c r="G63" s="51"/>
      <c r="H63" s="51"/>
      <c r="I63" s="51"/>
      <c r="J63" s="51"/>
      <c r="K63" s="51"/>
      <c r="L63" s="51"/>
      <c r="M63" s="51"/>
      <c r="N63" s="51">
        <f t="shared" si="4"/>
        <v>80</v>
      </c>
    </row>
    <row r="64" spans="1:14">
      <c r="A64" s="25">
        <v>2011150</v>
      </c>
      <c r="B64" s="25" t="s">
        <v>57</v>
      </c>
      <c r="C64" s="36">
        <v>170</v>
      </c>
      <c r="D64" s="51">
        <f t="shared" si="2"/>
        <v>0</v>
      </c>
      <c r="E64" s="51"/>
      <c r="F64" s="51"/>
      <c r="G64" s="51"/>
      <c r="H64" s="51"/>
      <c r="I64" s="51"/>
      <c r="J64" s="51"/>
      <c r="K64" s="51"/>
      <c r="L64" s="51"/>
      <c r="M64" s="51"/>
      <c r="N64" s="51">
        <f t="shared" si="4"/>
        <v>170</v>
      </c>
    </row>
    <row r="65" spans="1:14">
      <c r="A65" s="25">
        <v>2011199</v>
      </c>
      <c r="B65" s="25" t="s">
        <v>89</v>
      </c>
      <c r="C65" s="36"/>
      <c r="D65" s="51">
        <f t="shared" si="2"/>
        <v>15</v>
      </c>
      <c r="E65" s="51"/>
      <c r="F65" s="28" t="s">
        <v>31</v>
      </c>
      <c r="G65" s="51">
        <v>15</v>
      </c>
      <c r="H65" s="51"/>
      <c r="I65" s="51"/>
      <c r="J65" s="51"/>
      <c r="K65" s="51"/>
      <c r="L65" s="51"/>
      <c r="M65" s="51"/>
      <c r="N65" s="51">
        <f t="shared" si="4"/>
        <v>15</v>
      </c>
    </row>
    <row r="66" s="28" customFormat="1" spans="1:14">
      <c r="A66" s="25">
        <v>20113</v>
      </c>
      <c r="B66" s="25" t="s">
        <v>90</v>
      </c>
      <c r="C66" s="36">
        <v>1210</v>
      </c>
      <c r="D66" s="51">
        <f t="shared" si="2"/>
        <v>4</v>
      </c>
      <c r="E66" s="51">
        <f t="shared" ref="E66:M66" si="13">SUM(E67:E70)</f>
        <v>0</v>
      </c>
      <c r="F66" s="51">
        <f t="shared" si="13"/>
        <v>0</v>
      </c>
      <c r="G66" s="51">
        <f t="shared" si="13"/>
        <v>4</v>
      </c>
      <c r="H66" s="51">
        <f t="shared" si="13"/>
        <v>0</v>
      </c>
      <c r="I66" s="51">
        <f t="shared" si="13"/>
        <v>0</v>
      </c>
      <c r="J66" s="51">
        <f t="shared" si="13"/>
        <v>0</v>
      </c>
      <c r="K66" s="51">
        <f t="shared" si="13"/>
        <v>0</v>
      </c>
      <c r="L66" s="51">
        <f t="shared" si="13"/>
        <v>0</v>
      </c>
      <c r="M66" s="51">
        <f t="shared" si="13"/>
        <v>0</v>
      </c>
      <c r="N66" s="51">
        <f t="shared" si="4"/>
        <v>1214</v>
      </c>
    </row>
    <row r="67" spans="1:14">
      <c r="A67" s="25">
        <v>2011301</v>
      </c>
      <c r="B67" s="25" t="s">
        <v>52</v>
      </c>
      <c r="C67" s="36">
        <v>905</v>
      </c>
      <c r="D67" s="51">
        <f t="shared" si="2"/>
        <v>0</v>
      </c>
      <c r="E67" s="51"/>
      <c r="F67" s="51"/>
      <c r="G67" s="51"/>
      <c r="H67" s="51"/>
      <c r="I67" s="51"/>
      <c r="J67" s="51"/>
      <c r="K67" s="51"/>
      <c r="L67" s="51"/>
      <c r="M67" s="51"/>
      <c r="N67" s="51">
        <f t="shared" si="4"/>
        <v>905</v>
      </c>
    </row>
    <row r="68" spans="1:14">
      <c r="A68" s="25">
        <v>2011308</v>
      </c>
      <c r="B68" s="25" t="s">
        <v>91</v>
      </c>
      <c r="C68" s="36">
        <v>115</v>
      </c>
      <c r="D68" s="51">
        <f t="shared" si="2"/>
        <v>0</v>
      </c>
      <c r="E68" s="51"/>
      <c r="F68" s="51"/>
      <c r="G68" s="51"/>
      <c r="H68" s="51"/>
      <c r="I68" s="51"/>
      <c r="J68" s="51"/>
      <c r="K68" s="51"/>
      <c r="L68" s="51"/>
      <c r="M68" s="51"/>
      <c r="N68" s="51">
        <f t="shared" si="4"/>
        <v>115</v>
      </c>
    </row>
    <row r="69" spans="1:14">
      <c r="A69" s="25">
        <v>2011350</v>
      </c>
      <c r="B69" s="25" t="s">
        <v>57</v>
      </c>
      <c r="C69" s="36">
        <v>170</v>
      </c>
      <c r="D69" s="51">
        <f t="shared" si="2"/>
        <v>0</v>
      </c>
      <c r="E69" s="51"/>
      <c r="F69" s="51"/>
      <c r="G69" s="51"/>
      <c r="H69" s="51"/>
      <c r="I69" s="51"/>
      <c r="J69" s="51"/>
      <c r="K69" s="51"/>
      <c r="L69" s="51"/>
      <c r="M69" s="51"/>
      <c r="N69" s="51">
        <f t="shared" si="4"/>
        <v>170</v>
      </c>
    </row>
    <row r="70" spans="1:14">
      <c r="A70" s="25">
        <v>2011399</v>
      </c>
      <c r="B70" s="25" t="s">
        <v>92</v>
      </c>
      <c r="C70" s="36">
        <v>20</v>
      </c>
      <c r="D70" s="51">
        <f t="shared" si="2"/>
        <v>4</v>
      </c>
      <c r="E70" s="51"/>
      <c r="F70" s="51" t="s">
        <v>31</v>
      </c>
      <c r="G70" s="51">
        <v>4</v>
      </c>
      <c r="H70" s="51"/>
      <c r="I70" s="51"/>
      <c r="J70" s="51"/>
      <c r="K70" s="51"/>
      <c r="L70" s="51"/>
      <c r="M70" s="51"/>
      <c r="N70" s="51">
        <f t="shared" si="4"/>
        <v>24</v>
      </c>
    </row>
    <row r="71" s="28" customFormat="1" spans="1:14">
      <c r="A71" s="25">
        <v>20126</v>
      </c>
      <c r="B71" s="25" t="s">
        <v>93</v>
      </c>
      <c r="C71" s="36">
        <v>516</v>
      </c>
      <c r="D71" s="51">
        <f t="shared" si="2"/>
        <v>126</v>
      </c>
      <c r="E71" s="51">
        <f>SUM(E72:E74)</f>
        <v>0</v>
      </c>
      <c r="F71" s="51">
        <f>SUM(F72:F74)</f>
        <v>0</v>
      </c>
      <c r="G71" s="51">
        <f t="shared" ref="G71:M71" si="14">SUM(G72:G74)</f>
        <v>120</v>
      </c>
      <c r="H71" s="51">
        <f t="shared" si="14"/>
        <v>0</v>
      </c>
      <c r="I71" s="51">
        <f t="shared" si="14"/>
        <v>0</v>
      </c>
      <c r="J71" s="51">
        <f t="shared" si="14"/>
        <v>0</v>
      </c>
      <c r="K71" s="51">
        <f t="shared" si="14"/>
        <v>0</v>
      </c>
      <c r="L71" s="51">
        <f t="shared" si="14"/>
        <v>6</v>
      </c>
      <c r="M71" s="51">
        <f t="shared" si="14"/>
        <v>0</v>
      </c>
      <c r="N71" s="51">
        <f t="shared" si="4"/>
        <v>642</v>
      </c>
    </row>
    <row r="72" spans="1:14">
      <c r="A72" s="25">
        <v>2012601</v>
      </c>
      <c r="B72" s="25" t="s">
        <v>52</v>
      </c>
      <c r="C72" s="36">
        <v>174</v>
      </c>
      <c r="D72" s="51">
        <f t="shared" si="2"/>
        <v>6</v>
      </c>
      <c r="E72" s="51"/>
      <c r="F72" s="51"/>
      <c r="G72" s="51"/>
      <c r="H72" s="51"/>
      <c r="I72" s="51"/>
      <c r="J72" s="51"/>
      <c r="K72" s="51"/>
      <c r="L72" s="51">
        <v>6</v>
      </c>
      <c r="M72" s="51"/>
      <c r="N72" s="51">
        <f t="shared" si="4"/>
        <v>180</v>
      </c>
    </row>
    <row r="73" spans="1:14">
      <c r="A73" s="25">
        <v>2012604</v>
      </c>
      <c r="B73" s="25" t="s">
        <v>94</v>
      </c>
      <c r="C73" s="36">
        <v>342</v>
      </c>
      <c r="D73" s="51">
        <f t="shared" ref="D73:D103" si="15">SUM(E73:M73)</f>
        <v>0</v>
      </c>
      <c r="E73" s="51"/>
      <c r="F73" s="51"/>
      <c r="G73" s="51"/>
      <c r="H73" s="51"/>
      <c r="I73" s="51"/>
      <c r="J73" s="51"/>
      <c r="K73" s="51"/>
      <c r="L73" s="51"/>
      <c r="M73" s="51"/>
      <c r="N73" s="51">
        <f t="shared" ref="N73:N110" si="16">C73+D73</f>
        <v>342</v>
      </c>
    </row>
    <row r="74" s="28" customFormat="1" spans="1:14">
      <c r="A74" s="25">
        <v>2012699</v>
      </c>
      <c r="B74" s="25" t="s">
        <v>95</v>
      </c>
      <c r="C74" s="36"/>
      <c r="D74" s="51">
        <f t="shared" si="15"/>
        <v>120</v>
      </c>
      <c r="E74" s="51"/>
      <c r="F74" s="51" t="s">
        <v>31</v>
      </c>
      <c r="G74" s="51">
        <v>120</v>
      </c>
      <c r="H74" s="51"/>
      <c r="I74" s="51"/>
      <c r="J74" s="51"/>
      <c r="K74" s="51"/>
      <c r="L74" s="51"/>
      <c r="M74" s="51"/>
      <c r="N74" s="51">
        <f t="shared" si="16"/>
        <v>120</v>
      </c>
    </row>
    <row r="75" s="28" customFormat="1" spans="1:14">
      <c r="A75" s="25">
        <v>20128</v>
      </c>
      <c r="B75" s="25" t="s">
        <v>96</v>
      </c>
      <c r="C75" s="36">
        <v>189</v>
      </c>
      <c r="D75" s="51">
        <f t="shared" si="15"/>
        <v>0</v>
      </c>
      <c r="E75" s="51">
        <f t="shared" ref="E75:M75" si="17">SUM(E76:E77)</f>
        <v>0</v>
      </c>
      <c r="F75" s="51">
        <f t="shared" si="17"/>
        <v>0</v>
      </c>
      <c r="G75" s="51">
        <f t="shared" si="17"/>
        <v>0</v>
      </c>
      <c r="H75" s="51">
        <f t="shared" si="17"/>
        <v>0</v>
      </c>
      <c r="I75" s="51">
        <f t="shared" si="17"/>
        <v>0</v>
      </c>
      <c r="J75" s="51">
        <f t="shared" si="17"/>
        <v>0</v>
      </c>
      <c r="K75" s="51">
        <f t="shared" si="17"/>
        <v>0</v>
      </c>
      <c r="L75" s="51">
        <f t="shared" si="17"/>
        <v>0</v>
      </c>
      <c r="M75" s="51">
        <f t="shared" si="17"/>
        <v>0</v>
      </c>
      <c r="N75" s="51">
        <f t="shared" si="16"/>
        <v>189</v>
      </c>
    </row>
    <row r="76" ht="14.25" spans="1:14">
      <c r="A76" s="25">
        <v>2012801</v>
      </c>
      <c r="B76" s="25" t="s">
        <v>52</v>
      </c>
      <c r="C76" s="36">
        <v>102</v>
      </c>
      <c r="D76" s="51">
        <f t="shared" si="15"/>
        <v>0</v>
      </c>
      <c r="E76" s="51"/>
      <c r="F76" s="51"/>
      <c r="G76" s="51"/>
      <c r="H76" s="51"/>
      <c r="I76" s="51"/>
      <c r="J76" s="51"/>
      <c r="K76" s="52"/>
      <c r="L76" s="52"/>
      <c r="M76" s="52"/>
      <c r="N76" s="51">
        <f t="shared" si="16"/>
        <v>102</v>
      </c>
    </row>
    <row r="77" spans="1:14">
      <c r="A77" s="25">
        <v>2012802</v>
      </c>
      <c r="B77" s="25" t="s">
        <v>65</v>
      </c>
      <c r="C77" s="36">
        <v>87</v>
      </c>
      <c r="D77" s="51">
        <f t="shared" si="15"/>
        <v>0</v>
      </c>
      <c r="E77" s="51"/>
      <c r="F77" s="51"/>
      <c r="G77" s="51"/>
      <c r="H77" s="51"/>
      <c r="I77" s="51"/>
      <c r="J77" s="51"/>
      <c r="K77" s="51"/>
      <c r="L77" s="51"/>
      <c r="M77" s="51"/>
      <c r="N77" s="51">
        <f t="shared" si="16"/>
        <v>87</v>
      </c>
    </row>
    <row r="78" s="28" customFormat="1" spans="1:14">
      <c r="A78" s="25">
        <v>20129</v>
      </c>
      <c r="B78" s="25" t="s">
        <v>97</v>
      </c>
      <c r="C78" s="36">
        <v>464</v>
      </c>
      <c r="D78" s="51">
        <f t="shared" si="15"/>
        <v>103</v>
      </c>
      <c r="E78" s="51">
        <f t="shared" ref="E78:M78" si="18">SUM(E79:E82)</f>
        <v>0</v>
      </c>
      <c r="F78" s="51">
        <f t="shared" si="18"/>
        <v>0</v>
      </c>
      <c r="G78" s="51">
        <f t="shared" si="18"/>
        <v>70</v>
      </c>
      <c r="H78" s="51">
        <f t="shared" si="18"/>
        <v>0</v>
      </c>
      <c r="I78" s="51">
        <f t="shared" si="18"/>
        <v>0</v>
      </c>
      <c r="J78" s="51">
        <f t="shared" si="18"/>
        <v>0</v>
      </c>
      <c r="K78" s="51">
        <f t="shared" si="18"/>
        <v>0</v>
      </c>
      <c r="L78" s="51">
        <f t="shared" si="18"/>
        <v>33</v>
      </c>
      <c r="M78" s="51">
        <f t="shared" si="18"/>
        <v>0</v>
      </c>
      <c r="N78" s="51">
        <f t="shared" si="16"/>
        <v>567</v>
      </c>
    </row>
    <row r="79" spans="1:14">
      <c r="A79" s="25">
        <v>2012901</v>
      </c>
      <c r="B79" s="25" t="s">
        <v>52</v>
      </c>
      <c r="C79" s="36">
        <v>293</v>
      </c>
      <c r="D79" s="51">
        <f t="shared" si="15"/>
        <v>33</v>
      </c>
      <c r="E79" s="51"/>
      <c r="F79" s="51"/>
      <c r="G79" s="51"/>
      <c r="H79" s="51"/>
      <c r="I79" s="51"/>
      <c r="J79" s="51"/>
      <c r="K79" s="51"/>
      <c r="L79" s="51">
        <f>15+3+15</f>
        <v>33</v>
      </c>
      <c r="M79" s="51"/>
      <c r="N79" s="51">
        <f t="shared" si="16"/>
        <v>326</v>
      </c>
    </row>
    <row r="80" spans="1:14">
      <c r="A80" s="25">
        <v>2012902</v>
      </c>
      <c r="B80" s="25" t="s">
        <v>65</v>
      </c>
      <c r="C80" s="36">
        <v>45</v>
      </c>
      <c r="D80" s="51">
        <f t="shared" si="15"/>
        <v>0</v>
      </c>
      <c r="E80" s="51"/>
      <c r="F80" s="51"/>
      <c r="G80" s="51"/>
      <c r="H80" s="51"/>
      <c r="I80" s="51"/>
      <c r="J80" s="51"/>
      <c r="K80" s="51"/>
      <c r="L80" s="51"/>
      <c r="M80" s="51"/>
      <c r="N80" s="51">
        <f t="shared" si="16"/>
        <v>45</v>
      </c>
    </row>
    <row r="81" spans="1:14">
      <c r="A81" s="25">
        <v>2012950</v>
      </c>
      <c r="B81" s="25" t="s">
        <v>57</v>
      </c>
      <c r="C81" s="36">
        <v>19</v>
      </c>
      <c r="D81" s="51">
        <f t="shared" si="15"/>
        <v>0</v>
      </c>
      <c r="E81" s="51"/>
      <c r="F81" s="51"/>
      <c r="G81" s="51"/>
      <c r="H81" s="51"/>
      <c r="I81" s="51"/>
      <c r="J81" s="51"/>
      <c r="K81" s="51"/>
      <c r="L81" s="51"/>
      <c r="M81" s="51"/>
      <c r="N81" s="51">
        <f t="shared" si="16"/>
        <v>19</v>
      </c>
    </row>
    <row r="82" spans="1:14">
      <c r="A82" s="25">
        <v>2012999</v>
      </c>
      <c r="B82" s="25" t="s">
        <v>98</v>
      </c>
      <c r="C82" s="36">
        <v>107</v>
      </c>
      <c r="D82" s="51">
        <f t="shared" si="15"/>
        <v>70</v>
      </c>
      <c r="E82" s="51"/>
      <c r="F82" s="51" t="s">
        <v>31</v>
      </c>
      <c r="G82" s="51">
        <v>70</v>
      </c>
      <c r="H82" s="51"/>
      <c r="I82" s="51"/>
      <c r="J82" s="51"/>
      <c r="K82" s="51"/>
      <c r="L82" s="51"/>
      <c r="M82" s="51"/>
      <c r="N82" s="51">
        <f t="shared" si="16"/>
        <v>177</v>
      </c>
    </row>
    <row r="83" s="28" customFormat="1" spans="1:14">
      <c r="A83" s="25">
        <v>20131</v>
      </c>
      <c r="B83" s="25" t="s">
        <v>99</v>
      </c>
      <c r="C83" s="36">
        <v>2123</v>
      </c>
      <c r="D83" s="51">
        <f t="shared" si="15"/>
        <v>122</v>
      </c>
      <c r="E83" s="51">
        <f t="shared" ref="E83:M83" si="19">SUM(E84:E87)</f>
        <v>0</v>
      </c>
      <c r="F83" s="51">
        <f t="shared" si="19"/>
        <v>0</v>
      </c>
      <c r="G83" s="51">
        <f t="shared" si="19"/>
        <v>0</v>
      </c>
      <c r="H83" s="51">
        <f t="shared" si="19"/>
        <v>0</v>
      </c>
      <c r="I83" s="51">
        <f t="shared" si="19"/>
        <v>0</v>
      </c>
      <c r="J83" s="51">
        <f t="shared" si="19"/>
        <v>0</v>
      </c>
      <c r="K83" s="51">
        <f t="shared" si="19"/>
        <v>97</v>
      </c>
      <c r="L83" s="51">
        <f t="shared" si="19"/>
        <v>25</v>
      </c>
      <c r="M83" s="51">
        <f t="shared" si="19"/>
        <v>0</v>
      </c>
      <c r="N83" s="51">
        <f t="shared" si="16"/>
        <v>2245</v>
      </c>
    </row>
    <row r="84" ht="14.25" spans="1:14">
      <c r="A84" s="25">
        <v>2013101</v>
      </c>
      <c r="B84" s="25" t="s">
        <v>52</v>
      </c>
      <c r="C84" s="36">
        <v>1038</v>
      </c>
      <c r="D84" s="51">
        <f t="shared" si="15"/>
        <v>122</v>
      </c>
      <c r="E84" s="51"/>
      <c r="F84" s="51"/>
      <c r="G84" s="51"/>
      <c r="H84" s="51"/>
      <c r="I84" s="51"/>
      <c r="J84" s="51"/>
      <c r="K84" s="52">
        <f>56+21+21-1</f>
        <v>97</v>
      </c>
      <c r="L84" s="51">
        <f>1+5+19</f>
        <v>25</v>
      </c>
      <c r="M84" s="51"/>
      <c r="N84" s="51">
        <f t="shared" si="16"/>
        <v>1160</v>
      </c>
    </row>
    <row r="85" spans="1:14">
      <c r="A85" s="25">
        <v>2013102</v>
      </c>
      <c r="B85" s="25" t="s">
        <v>65</v>
      </c>
      <c r="C85" s="36">
        <v>639</v>
      </c>
      <c r="D85" s="51">
        <f t="shared" si="15"/>
        <v>0</v>
      </c>
      <c r="E85" s="51"/>
      <c r="F85" s="51"/>
      <c r="G85" s="51"/>
      <c r="H85" s="51"/>
      <c r="I85" s="51"/>
      <c r="J85" s="51"/>
      <c r="K85" s="51"/>
      <c r="L85" s="51"/>
      <c r="M85" s="51"/>
      <c r="N85" s="51">
        <f t="shared" si="16"/>
        <v>639</v>
      </c>
    </row>
    <row r="86" spans="1:14">
      <c r="A86" s="25">
        <v>2013150</v>
      </c>
      <c r="B86" s="25" t="s">
        <v>57</v>
      </c>
      <c r="C86" s="36">
        <v>419</v>
      </c>
      <c r="D86" s="51">
        <f t="shared" si="15"/>
        <v>0</v>
      </c>
      <c r="E86" s="51"/>
      <c r="F86" s="51"/>
      <c r="G86" s="51"/>
      <c r="H86" s="51"/>
      <c r="I86" s="51"/>
      <c r="J86" s="51"/>
      <c r="K86" s="51"/>
      <c r="L86" s="51"/>
      <c r="M86" s="51"/>
      <c r="N86" s="51">
        <f t="shared" si="16"/>
        <v>419</v>
      </c>
    </row>
    <row r="87" spans="1:14">
      <c r="A87" s="25">
        <v>2013199</v>
      </c>
      <c r="B87" s="25" t="s">
        <v>100</v>
      </c>
      <c r="C87" s="36">
        <v>27</v>
      </c>
      <c r="D87" s="51">
        <f t="shared" si="15"/>
        <v>0</v>
      </c>
      <c r="E87" s="51"/>
      <c r="F87" s="51"/>
      <c r="G87" s="51"/>
      <c r="H87" s="51"/>
      <c r="I87" s="51"/>
      <c r="J87" s="51"/>
      <c r="K87" s="51"/>
      <c r="L87" s="51"/>
      <c r="M87" s="51"/>
      <c r="N87" s="51">
        <f t="shared" si="16"/>
        <v>27</v>
      </c>
    </row>
    <row r="88" s="28" customFormat="1" spans="1:14">
      <c r="A88" s="25">
        <v>20132</v>
      </c>
      <c r="B88" s="25" t="s">
        <v>101</v>
      </c>
      <c r="C88" s="36">
        <v>680</v>
      </c>
      <c r="D88" s="51">
        <f t="shared" si="15"/>
        <v>183</v>
      </c>
      <c r="E88" s="51">
        <f t="shared" ref="E88:M88" si="20">SUM(E89:E91)</f>
        <v>0</v>
      </c>
      <c r="F88" s="51">
        <f t="shared" si="20"/>
        <v>5</v>
      </c>
      <c r="G88" s="51">
        <f t="shared" si="20"/>
        <v>46</v>
      </c>
      <c r="H88" s="51">
        <f t="shared" si="20"/>
        <v>0</v>
      </c>
      <c r="I88" s="51">
        <f t="shared" si="20"/>
        <v>0</v>
      </c>
      <c r="J88" s="51">
        <f t="shared" si="20"/>
        <v>0</v>
      </c>
      <c r="K88" s="51">
        <f t="shared" si="20"/>
        <v>77</v>
      </c>
      <c r="L88" s="51">
        <f t="shared" si="20"/>
        <v>55</v>
      </c>
      <c r="M88" s="51">
        <f t="shared" si="20"/>
        <v>0</v>
      </c>
      <c r="N88" s="51">
        <f t="shared" si="16"/>
        <v>863</v>
      </c>
    </row>
    <row r="89" ht="14.25" spans="1:14">
      <c r="A89" s="25">
        <v>2013201</v>
      </c>
      <c r="B89" s="25" t="s">
        <v>52</v>
      </c>
      <c r="C89" s="36">
        <v>336</v>
      </c>
      <c r="D89" s="51">
        <f t="shared" si="15"/>
        <v>77</v>
      </c>
      <c r="E89" s="51"/>
      <c r="F89" s="51"/>
      <c r="G89" s="51"/>
      <c r="H89" s="51"/>
      <c r="I89" s="51"/>
      <c r="J89" s="51"/>
      <c r="K89" s="52">
        <v>77</v>
      </c>
      <c r="L89" s="51"/>
      <c r="M89" s="51"/>
      <c r="N89" s="51">
        <f t="shared" si="16"/>
        <v>413</v>
      </c>
    </row>
    <row r="90" spans="1:14">
      <c r="A90" s="25">
        <v>2013202</v>
      </c>
      <c r="B90" s="25" t="s">
        <v>65</v>
      </c>
      <c r="C90" s="36">
        <v>218</v>
      </c>
      <c r="D90" s="51">
        <f t="shared" si="15"/>
        <v>0</v>
      </c>
      <c r="E90" s="51"/>
      <c r="F90" s="51"/>
      <c r="G90" s="51"/>
      <c r="H90" s="51"/>
      <c r="I90" s="51"/>
      <c r="J90" s="51"/>
      <c r="K90" s="51"/>
      <c r="L90" s="51"/>
      <c r="M90" s="51"/>
      <c r="N90" s="51">
        <f t="shared" si="16"/>
        <v>218</v>
      </c>
    </row>
    <row r="91" spans="1:14">
      <c r="A91" s="25">
        <v>2013299</v>
      </c>
      <c r="B91" s="25" t="s">
        <v>102</v>
      </c>
      <c r="C91" s="36">
        <v>126</v>
      </c>
      <c r="D91" s="51">
        <f t="shared" si="15"/>
        <v>106</v>
      </c>
      <c r="E91" s="51"/>
      <c r="F91" s="51">
        <v>5</v>
      </c>
      <c r="G91" s="51">
        <v>46</v>
      </c>
      <c r="H91" s="51"/>
      <c r="I91" s="51"/>
      <c r="J91" s="51"/>
      <c r="K91" s="51"/>
      <c r="L91" s="51">
        <v>55</v>
      </c>
      <c r="M91" s="51"/>
      <c r="N91" s="51">
        <f t="shared" si="16"/>
        <v>232</v>
      </c>
    </row>
    <row r="92" s="28" customFormat="1" spans="1:14">
      <c r="A92" s="25">
        <v>20133</v>
      </c>
      <c r="B92" s="25" t="s">
        <v>103</v>
      </c>
      <c r="C92" s="36">
        <v>475</v>
      </c>
      <c r="D92" s="51">
        <f t="shared" si="15"/>
        <v>50</v>
      </c>
      <c r="E92" s="51">
        <f t="shared" ref="E92:M92" si="21">SUM(E93)</f>
        <v>0</v>
      </c>
      <c r="F92" s="51">
        <f t="shared" si="21"/>
        <v>0</v>
      </c>
      <c r="G92" s="51">
        <f t="shared" si="21"/>
        <v>0</v>
      </c>
      <c r="H92" s="51">
        <f t="shared" si="21"/>
        <v>0</v>
      </c>
      <c r="I92" s="51">
        <f t="shared" si="21"/>
        <v>0</v>
      </c>
      <c r="J92" s="51">
        <f t="shared" si="21"/>
        <v>0</v>
      </c>
      <c r="K92" s="51">
        <f t="shared" si="21"/>
        <v>0</v>
      </c>
      <c r="L92" s="51">
        <f t="shared" si="21"/>
        <v>50</v>
      </c>
      <c r="M92" s="51">
        <f t="shared" si="21"/>
        <v>0</v>
      </c>
      <c r="N92" s="51">
        <f t="shared" si="16"/>
        <v>525</v>
      </c>
    </row>
    <row r="93" spans="1:14">
      <c r="A93" s="25">
        <v>2013301</v>
      </c>
      <c r="B93" s="25" t="s">
        <v>52</v>
      </c>
      <c r="C93" s="36">
        <v>475</v>
      </c>
      <c r="D93" s="51">
        <f t="shared" si="15"/>
        <v>50</v>
      </c>
      <c r="E93" s="51"/>
      <c r="F93" s="51"/>
      <c r="G93" s="51"/>
      <c r="H93" s="51"/>
      <c r="I93" s="51"/>
      <c r="J93" s="51"/>
      <c r="K93" s="51"/>
      <c r="L93" s="51">
        <f>12+38</f>
        <v>50</v>
      </c>
      <c r="M93" s="51"/>
      <c r="N93" s="51">
        <f t="shared" si="16"/>
        <v>525</v>
      </c>
    </row>
    <row r="94" s="28" customFormat="1" spans="1:14">
      <c r="A94" s="25">
        <v>20134</v>
      </c>
      <c r="B94" s="25" t="s">
        <v>104</v>
      </c>
      <c r="C94" s="36">
        <v>191</v>
      </c>
      <c r="D94" s="51">
        <f t="shared" si="15"/>
        <v>34</v>
      </c>
      <c r="E94" s="51">
        <f>SUM(E95:E97)</f>
        <v>0</v>
      </c>
      <c r="F94" s="51">
        <f>SUM(F95:F97)</f>
        <v>5</v>
      </c>
      <c r="G94" s="51">
        <f t="shared" ref="G94:M94" si="22">SUM(G95:G97)</f>
        <v>0</v>
      </c>
      <c r="H94" s="51">
        <f t="shared" si="22"/>
        <v>0</v>
      </c>
      <c r="I94" s="51">
        <f t="shared" si="22"/>
        <v>0</v>
      </c>
      <c r="J94" s="51">
        <f t="shared" si="22"/>
        <v>0</v>
      </c>
      <c r="K94" s="51">
        <f t="shared" si="22"/>
        <v>29</v>
      </c>
      <c r="L94" s="51">
        <f t="shared" si="22"/>
        <v>0</v>
      </c>
      <c r="M94" s="51">
        <f t="shared" si="22"/>
        <v>0</v>
      </c>
      <c r="N94" s="51">
        <f t="shared" si="16"/>
        <v>225</v>
      </c>
    </row>
    <row r="95" ht="14.25" spans="1:14">
      <c r="A95" s="25">
        <v>2013401</v>
      </c>
      <c r="B95" s="25" t="s">
        <v>52</v>
      </c>
      <c r="C95" s="36">
        <v>151</v>
      </c>
      <c r="D95" s="51">
        <f t="shared" si="15"/>
        <v>29</v>
      </c>
      <c r="E95" s="51"/>
      <c r="F95" s="51"/>
      <c r="G95" s="51"/>
      <c r="H95" s="51"/>
      <c r="I95" s="51"/>
      <c r="J95" s="51"/>
      <c r="K95" s="52">
        <v>29</v>
      </c>
      <c r="L95" s="51"/>
      <c r="M95" s="51"/>
      <c r="N95" s="51">
        <f t="shared" si="16"/>
        <v>180</v>
      </c>
    </row>
    <row r="96" spans="1:14">
      <c r="A96" s="25">
        <v>2013402</v>
      </c>
      <c r="B96" s="25" t="s">
        <v>65</v>
      </c>
      <c r="C96" s="36">
        <v>40</v>
      </c>
      <c r="D96" s="51">
        <f t="shared" si="15"/>
        <v>0</v>
      </c>
      <c r="E96" s="51"/>
      <c r="F96" s="51"/>
      <c r="G96" s="51"/>
      <c r="H96" s="51"/>
      <c r="I96" s="51"/>
      <c r="J96" s="51"/>
      <c r="K96" s="51"/>
      <c r="L96" s="51"/>
      <c r="M96" s="51"/>
      <c r="N96" s="51">
        <f t="shared" si="16"/>
        <v>40</v>
      </c>
    </row>
    <row r="97" s="28" customFormat="1" spans="1:14">
      <c r="A97" s="25">
        <v>2013404</v>
      </c>
      <c r="B97" s="25" t="s">
        <v>105</v>
      </c>
      <c r="C97" s="36"/>
      <c r="D97" s="51">
        <f t="shared" si="15"/>
        <v>5</v>
      </c>
      <c r="E97" s="51"/>
      <c r="F97" s="51">
        <v>5</v>
      </c>
      <c r="G97" s="51"/>
      <c r="H97" s="51"/>
      <c r="I97" s="51"/>
      <c r="J97" s="51"/>
      <c r="K97" s="51"/>
      <c r="L97" s="51"/>
      <c r="M97" s="51"/>
      <c r="N97" s="51">
        <f t="shared" si="16"/>
        <v>5</v>
      </c>
    </row>
    <row r="98" s="28" customFormat="1" spans="1:14">
      <c r="A98" s="25">
        <v>20138</v>
      </c>
      <c r="B98" s="25" t="s">
        <v>106</v>
      </c>
      <c r="C98" s="36">
        <v>948</v>
      </c>
      <c r="D98" s="51">
        <f t="shared" si="15"/>
        <v>127</v>
      </c>
      <c r="E98" s="51">
        <f t="shared" ref="E98:M98" si="23">SUM(E99:E106)</f>
        <v>0</v>
      </c>
      <c r="F98" s="51">
        <f t="shared" si="23"/>
        <v>65</v>
      </c>
      <c r="G98" s="51">
        <f t="shared" si="23"/>
        <v>0</v>
      </c>
      <c r="H98" s="51">
        <f t="shared" si="23"/>
        <v>0</v>
      </c>
      <c r="I98" s="51">
        <f t="shared" si="23"/>
        <v>0</v>
      </c>
      <c r="J98" s="51">
        <f t="shared" si="23"/>
        <v>0</v>
      </c>
      <c r="K98" s="51">
        <f t="shared" si="23"/>
        <v>0</v>
      </c>
      <c r="L98" s="51">
        <f t="shared" si="23"/>
        <v>62</v>
      </c>
      <c r="M98" s="51">
        <f t="shared" si="23"/>
        <v>0</v>
      </c>
      <c r="N98" s="51">
        <f t="shared" si="16"/>
        <v>1075</v>
      </c>
    </row>
    <row r="99" ht="14.25" spans="1:14">
      <c r="A99" s="25">
        <v>2013801</v>
      </c>
      <c r="B99" s="25" t="s">
        <v>52</v>
      </c>
      <c r="C99" s="36">
        <v>779</v>
      </c>
      <c r="D99" s="51">
        <f t="shared" si="15"/>
        <v>62</v>
      </c>
      <c r="E99" s="51"/>
      <c r="F99" s="51"/>
      <c r="G99" s="51"/>
      <c r="H99" s="51"/>
      <c r="I99" s="51"/>
      <c r="J99" s="51"/>
      <c r="K99" s="51"/>
      <c r="L99" s="52">
        <v>62</v>
      </c>
      <c r="M99" s="51"/>
      <c r="N99" s="51">
        <f t="shared" si="16"/>
        <v>841</v>
      </c>
    </row>
    <row r="100" spans="1:14">
      <c r="A100" s="25">
        <v>2013802</v>
      </c>
      <c r="B100" s="25" t="s">
        <v>65</v>
      </c>
      <c r="C100" s="36">
        <v>6</v>
      </c>
      <c r="D100" s="51">
        <f t="shared" si="15"/>
        <v>0</v>
      </c>
      <c r="E100" s="51"/>
      <c r="F100" s="51"/>
      <c r="G100" s="51"/>
      <c r="H100" s="51"/>
      <c r="I100" s="51"/>
      <c r="J100" s="51"/>
      <c r="K100" s="51"/>
      <c r="L100" s="51"/>
      <c r="M100" s="51"/>
      <c r="N100" s="51">
        <f t="shared" si="16"/>
        <v>6</v>
      </c>
    </row>
    <row r="101" spans="1:14">
      <c r="A101" s="25">
        <v>2013804</v>
      </c>
      <c r="B101" s="25" t="s">
        <v>107</v>
      </c>
      <c r="C101" s="36">
        <v>32</v>
      </c>
      <c r="D101" s="51">
        <f t="shared" si="15"/>
        <v>0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>
        <f t="shared" si="16"/>
        <v>32</v>
      </c>
    </row>
    <row r="102" spans="1:14">
      <c r="A102" s="25">
        <v>2013810</v>
      </c>
      <c r="B102" s="25" t="s">
        <v>108</v>
      </c>
      <c r="C102" s="36">
        <v>10</v>
      </c>
      <c r="D102" s="51">
        <f t="shared" si="15"/>
        <v>0</v>
      </c>
      <c r="E102" s="51"/>
      <c r="F102" s="51"/>
      <c r="G102" s="51"/>
      <c r="H102" s="51"/>
      <c r="I102" s="51"/>
      <c r="J102" s="51"/>
      <c r="K102" s="51"/>
      <c r="L102" s="51"/>
      <c r="M102" s="51"/>
      <c r="N102" s="51">
        <f t="shared" si="16"/>
        <v>10</v>
      </c>
    </row>
    <row r="103" spans="1:14">
      <c r="A103" s="25">
        <v>2013812</v>
      </c>
      <c r="B103" s="25" t="s">
        <v>109</v>
      </c>
      <c r="C103" s="36"/>
      <c r="D103" s="51">
        <f t="shared" si="15"/>
        <v>7</v>
      </c>
      <c r="E103" s="51"/>
      <c r="F103" s="51">
        <v>7</v>
      </c>
      <c r="G103" s="51"/>
      <c r="H103" s="51"/>
      <c r="I103" s="51"/>
      <c r="J103" s="51"/>
      <c r="K103" s="51"/>
      <c r="L103" s="51"/>
      <c r="M103" s="51"/>
      <c r="N103" s="51">
        <f t="shared" si="16"/>
        <v>7</v>
      </c>
    </row>
    <row r="104" spans="1:14">
      <c r="A104" s="25">
        <v>2013815</v>
      </c>
      <c r="B104" s="25" t="s">
        <v>110</v>
      </c>
      <c r="C104" s="36">
        <v>20</v>
      </c>
      <c r="D104" s="51">
        <f t="shared" ref="D104:D110" si="24">SUM(E104:M104)</f>
        <v>0</v>
      </c>
      <c r="E104" s="51"/>
      <c r="F104" s="51"/>
      <c r="G104" s="51"/>
      <c r="H104" s="51"/>
      <c r="I104" s="51"/>
      <c r="J104" s="51"/>
      <c r="K104" s="51"/>
      <c r="L104" s="51"/>
      <c r="M104" s="51"/>
      <c r="N104" s="51">
        <f t="shared" si="16"/>
        <v>20</v>
      </c>
    </row>
    <row r="105" spans="1:14">
      <c r="A105" s="25">
        <v>2013816</v>
      </c>
      <c r="B105" s="25" t="s">
        <v>111</v>
      </c>
      <c r="C105" s="36">
        <v>57</v>
      </c>
      <c r="D105" s="51">
        <f t="shared" si="24"/>
        <v>0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>
        <f t="shared" si="16"/>
        <v>57</v>
      </c>
    </row>
    <row r="106" spans="1:14">
      <c r="A106" s="25">
        <v>2013899</v>
      </c>
      <c r="B106" s="25" t="s">
        <v>112</v>
      </c>
      <c r="C106" s="36">
        <v>45</v>
      </c>
      <c r="D106" s="51">
        <f t="shared" si="24"/>
        <v>58</v>
      </c>
      <c r="E106" s="51"/>
      <c r="F106" s="51">
        <v>58</v>
      </c>
      <c r="G106" s="51"/>
      <c r="H106" s="51"/>
      <c r="I106" s="51"/>
      <c r="J106" s="51"/>
      <c r="K106" s="51"/>
      <c r="L106" s="51"/>
      <c r="M106" s="51"/>
      <c r="N106" s="51">
        <f t="shared" si="16"/>
        <v>103</v>
      </c>
    </row>
    <row r="107" s="28" customFormat="1" spans="1:14">
      <c r="A107" s="25">
        <v>20139</v>
      </c>
      <c r="B107" s="25" t="s">
        <v>113</v>
      </c>
      <c r="C107" s="36">
        <v>5</v>
      </c>
      <c r="D107" s="51">
        <f t="shared" si="24"/>
        <v>65</v>
      </c>
      <c r="E107" s="51">
        <f t="shared" ref="E107:M107" si="25">SUM(E108)</f>
        <v>0</v>
      </c>
      <c r="F107" s="51">
        <f t="shared" si="25"/>
        <v>0</v>
      </c>
      <c r="G107" s="51">
        <f t="shared" si="25"/>
        <v>0</v>
      </c>
      <c r="H107" s="51">
        <f t="shared" si="25"/>
        <v>0</v>
      </c>
      <c r="I107" s="51">
        <f t="shared" si="25"/>
        <v>0</v>
      </c>
      <c r="J107" s="51">
        <f t="shared" si="25"/>
        <v>0</v>
      </c>
      <c r="K107" s="51">
        <f t="shared" si="25"/>
        <v>0</v>
      </c>
      <c r="L107" s="51">
        <f t="shared" si="25"/>
        <v>65</v>
      </c>
      <c r="M107" s="51">
        <f t="shared" si="25"/>
        <v>0</v>
      </c>
      <c r="N107" s="51">
        <f t="shared" si="16"/>
        <v>70</v>
      </c>
    </row>
    <row r="108" ht="14.25" spans="1:14">
      <c r="A108" s="25">
        <v>2013901</v>
      </c>
      <c r="B108" s="25" t="s">
        <v>52</v>
      </c>
      <c r="C108" s="36">
        <v>5</v>
      </c>
      <c r="D108" s="51">
        <f t="shared" si="24"/>
        <v>65</v>
      </c>
      <c r="E108" s="51"/>
      <c r="F108" s="51"/>
      <c r="G108" s="51"/>
      <c r="H108" s="51"/>
      <c r="I108" s="51"/>
      <c r="J108" s="51"/>
      <c r="K108" s="51"/>
      <c r="L108" s="52">
        <v>65</v>
      </c>
      <c r="M108" s="51"/>
      <c r="N108" s="51">
        <f t="shared" si="16"/>
        <v>70</v>
      </c>
    </row>
    <row r="109" s="28" customFormat="1" spans="1:14">
      <c r="A109" s="25">
        <v>20140</v>
      </c>
      <c r="B109" s="25" t="s">
        <v>114</v>
      </c>
      <c r="C109" s="36"/>
      <c r="D109" s="51">
        <f t="shared" si="24"/>
        <v>5</v>
      </c>
      <c r="E109" s="51">
        <f>SUM(E110)</f>
        <v>0</v>
      </c>
      <c r="F109" s="51">
        <f t="shared" ref="F109:M109" si="26">SUM(F110)</f>
        <v>0</v>
      </c>
      <c r="G109" s="51">
        <f t="shared" si="26"/>
        <v>5</v>
      </c>
      <c r="H109" s="51">
        <f t="shared" si="26"/>
        <v>0</v>
      </c>
      <c r="I109" s="51">
        <f t="shared" si="26"/>
        <v>0</v>
      </c>
      <c r="J109" s="51">
        <f t="shared" si="26"/>
        <v>0</v>
      </c>
      <c r="K109" s="51">
        <f t="shared" si="26"/>
        <v>0</v>
      </c>
      <c r="L109" s="51">
        <f t="shared" si="26"/>
        <v>0</v>
      </c>
      <c r="M109" s="51">
        <f t="shared" si="26"/>
        <v>0</v>
      </c>
      <c r="N109" s="51">
        <f t="shared" si="16"/>
        <v>5</v>
      </c>
    </row>
    <row r="110" s="28" customFormat="1" spans="1:14">
      <c r="A110" s="25">
        <v>2014099</v>
      </c>
      <c r="B110" s="25" t="s">
        <v>115</v>
      </c>
      <c r="C110" s="36"/>
      <c r="D110" s="51">
        <f t="shared" si="24"/>
        <v>5</v>
      </c>
      <c r="E110" s="51"/>
      <c r="F110" s="51" t="s">
        <v>31</v>
      </c>
      <c r="G110" s="51">
        <v>5</v>
      </c>
      <c r="H110" s="51"/>
      <c r="I110" s="51"/>
      <c r="J110" s="51"/>
      <c r="K110" s="51"/>
      <c r="L110" s="51"/>
      <c r="M110" s="51"/>
      <c r="N110" s="51">
        <f t="shared" si="16"/>
        <v>5</v>
      </c>
    </row>
    <row r="111" s="28" customFormat="1" spans="1:14">
      <c r="A111" s="25">
        <v>20199</v>
      </c>
      <c r="B111" s="25" t="s">
        <v>116</v>
      </c>
      <c r="C111" s="36">
        <v>799</v>
      </c>
      <c r="D111" s="51">
        <f t="shared" ref="D111:D155" si="27">SUM(E111:M111)</f>
        <v>33</v>
      </c>
      <c r="E111" s="51">
        <f t="shared" ref="E111:M111" si="28">SUM(E112)</f>
        <v>0</v>
      </c>
      <c r="F111" s="51">
        <f t="shared" si="28"/>
        <v>0</v>
      </c>
      <c r="G111" s="51">
        <f t="shared" si="28"/>
        <v>0</v>
      </c>
      <c r="H111" s="51">
        <f t="shared" si="28"/>
        <v>0</v>
      </c>
      <c r="I111" s="51">
        <f t="shared" si="28"/>
        <v>0</v>
      </c>
      <c r="J111" s="51">
        <f t="shared" si="28"/>
        <v>0</v>
      </c>
      <c r="K111" s="51">
        <f t="shared" si="28"/>
        <v>0</v>
      </c>
      <c r="L111" s="51">
        <f t="shared" si="28"/>
        <v>33</v>
      </c>
      <c r="M111" s="51">
        <f t="shared" si="28"/>
        <v>0</v>
      </c>
      <c r="N111" s="51">
        <f t="shared" ref="N111:N174" si="29">C111+D111</f>
        <v>832</v>
      </c>
    </row>
    <row r="112" spans="1:14">
      <c r="A112" s="25">
        <v>2019999</v>
      </c>
      <c r="B112" s="25" t="s">
        <v>116</v>
      </c>
      <c r="C112" s="36">
        <v>799</v>
      </c>
      <c r="D112" s="51">
        <f t="shared" si="27"/>
        <v>33</v>
      </c>
      <c r="E112" s="51"/>
      <c r="F112" s="51"/>
      <c r="G112" s="51"/>
      <c r="H112" s="51"/>
      <c r="I112" s="51"/>
      <c r="J112" s="51"/>
      <c r="K112" s="51"/>
      <c r="L112" s="51">
        <v>33</v>
      </c>
      <c r="M112" s="51"/>
      <c r="N112" s="51">
        <f t="shared" si="29"/>
        <v>832</v>
      </c>
    </row>
    <row r="113" s="28" customFormat="1" spans="1:14">
      <c r="A113" s="25">
        <v>203</v>
      </c>
      <c r="B113" s="25" t="s">
        <v>117</v>
      </c>
      <c r="C113" s="36">
        <v>93</v>
      </c>
      <c r="D113" s="51">
        <f t="shared" si="27"/>
        <v>35</v>
      </c>
      <c r="E113" s="51">
        <f t="shared" ref="E113:L113" si="30">SUM(E114,E118)</f>
        <v>0</v>
      </c>
      <c r="F113" s="51">
        <f t="shared" si="30"/>
        <v>4</v>
      </c>
      <c r="G113" s="51">
        <f t="shared" si="30"/>
        <v>31</v>
      </c>
      <c r="H113" s="51">
        <f t="shared" si="30"/>
        <v>0</v>
      </c>
      <c r="I113" s="51">
        <f t="shared" si="30"/>
        <v>0</v>
      </c>
      <c r="J113" s="51">
        <f t="shared" si="30"/>
        <v>0</v>
      </c>
      <c r="K113" s="51">
        <f t="shared" si="30"/>
        <v>0</v>
      </c>
      <c r="L113" s="51"/>
      <c r="M113" s="51">
        <f>SUM(M114,M118)</f>
        <v>0</v>
      </c>
      <c r="N113" s="51">
        <f t="shared" si="29"/>
        <v>128</v>
      </c>
    </row>
    <row r="114" s="28" customFormat="1" spans="1:14">
      <c r="A114" s="25">
        <v>20306</v>
      </c>
      <c r="B114" s="25" t="s">
        <v>118</v>
      </c>
      <c r="C114" s="36">
        <v>75</v>
      </c>
      <c r="D114" s="51">
        <f t="shared" si="27"/>
        <v>35</v>
      </c>
      <c r="E114" s="51">
        <f t="shared" ref="E114:L114" si="31">SUM(E115:E117)</f>
        <v>0</v>
      </c>
      <c r="F114" s="51">
        <f t="shared" si="31"/>
        <v>4</v>
      </c>
      <c r="G114" s="51">
        <f t="shared" si="31"/>
        <v>31</v>
      </c>
      <c r="H114" s="51">
        <f t="shared" si="31"/>
        <v>0</v>
      </c>
      <c r="I114" s="51">
        <f t="shared" si="31"/>
        <v>0</v>
      </c>
      <c r="J114" s="51">
        <f t="shared" si="31"/>
        <v>0</v>
      </c>
      <c r="K114" s="51">
        <f t="shared" si="31"/>
        <v>0</v>
      </c>
      <c r="L114" s="51"/>
      <c r="M114" s="51">
        <f>SUM(M115:M117)</f>
        <v>0</v>
      </c>
      <c r="N114" s="51">
        <f t="shared" si="29"/>
        <v>110</v>
      </c>
    </row>
    <row r="115" spans="1:14">
      <c r="A115" s="25">
        <v>2030601</v>
      </c>
      <c r="B115" s="25" t="s">
        <v>119</v>
      </c>
      <c r="C115" s="36">
        <v>23</v>
      </c>
      <c r="D115" s="51">
        <f t="shared" si="27"/>
        <v>4</v>
      </c>
      <c r="E115" s="51"/>
      <c r="F115" s="51">
        <v>4</v>
      </c>
      <c r="G115" s="51"/>
      <c r="H115" s="51"/>
      <c r="I115" s="51"/>
      <c r="J115" s="51"/>
      <c r="K115" s="51"/>
      <c r="L115" s="51"/>
      <c r="M115" s="51"/>
      <c r="N115" s="51">
        <f t="shared" si="29"/>
        <v>27</v>
      </c>
    </row>
    <row r="116" spans="1:14">
      <c r="A116" s="25">
        <v>2030607</v>
      </c>
      <c r="B116" s="25" t="s">
        <v>120</v>
      </c>
      <c r="C116" s="36">
        <v>47</v>
      </c>
      <c r="D116" s="51">
        <f t="shared" si="27"/>
        <v>31</v>
      </c>
      <c r="E116" s="51"/>
      <c r="F116" s="51" t="s">
        <v>31</v>
      </c>
      <c r="G116" s="51">
        <v>31</v>
      </c>
      <c r="H116" s="51"/>
      <c r="I116" s="51"/>
      <c r="J116" s="51"/>
      <c r="K116" s="51"/>
      <c r="L116" s="51"/>
      <c r="M116" s="51"/>
      <c r="N116" s="51">
        <f t="shared" si="29"/>
        <v>78</v>
      </c>
    </row>
    <row r="117" spans="1:14">
      <c r="A117" s="25">
        <v>2030699</v>
      </c>
      <c r="B117" s="25" t="s">
        <v>121</v>
      </c>
      <c r="C117" s="36">
        <v>5</v>
      </c>
      <c r="D117" s="51">
        <f t="shared" si="27"/>
        <v>0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>
        <f t="shared" si="29"/>
        <v>5</v>
      </c>
    </row>
    <row r="118" s="28" customFormat="1" spans="1:14">
      <c r="A118" s="25">
        <v>20399</v>
      </c>
      <c r="B118" s="25" t="s">
        <v>122</v>
      </c>
      <c r="C118" s="36">
        <v>18</v>
      </c>
      <c r="D118" s="51">
        <f t="shared" si="27"/>
        <v>0</v>
      </c>
      <c r="E118" s="51">
        <f t="shared" ref="E118:L118" si="32">SUM(E119)</f>
        <v>0</v>
      </c>
      <c r="F118" s="51">
        <f t="shared" si="32"/>
        <v>0</v>
      </c>
      <c r="G118" s="51">
        <f t="shared" si="32"/>
        <v>0</v>
      </c>
      <c r="H118" s="51">
        <f t="shared" si="32"/>
        <v>0</v>
      </c>
      <c r="I118" s="51">
        <f t="shared" si="32"/>
        <v>0</v>
      </c>
      <c r="J118" s="51">
        <f t="shared" si="32"/>
        <v>0</v>
      </c>
      <c r="K118" s="51">
        <f t="shared" si="32"/>
        <v>0</v>
      </c>
      <c r="L118" s="51"/>
      <c r="M118" s="51">
        <f>SUM(M119)</f>
        <v>0</v>
      </c>
      <c r="N118" s="51">
        <f t="shared" si="29"/>
        <v>18</v>
      </c>
    </row>
    <row r="119" spans="1:14">
      <c r="A119" s="25">
        <v>2039999</v>
      </c>
      <c r="B119" s="25" t="s">
        <v>122</v>
      </c>
      <c r="C119" s="36">
        <v>18</v>
      </c>
      <c r="D119" s="51">
        <f t="shared" si="27"/>
        <v>0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>
        <f t="shared" si="29"/>
        <v>18</v>
      </c>
    </row>
    <row r="120" s="28" customFormat="1" spans="1:14">
      <c r="A120" s="25">
        <v>204</v>
      </c>
      <c r="B120" s="25" t="s">
        <v>123</v>
      </c>
      <c r="C120" s="36">
        <v>6764</v>
      </c>
      <c r="D120" s="51">
        <f t="shared" si="27"/>
        <v>1201</v>
      </c>
      <c r="E120" s="51">
        <f t="shared" ref="E120:M120" si="33">SUM(E121,E128,E132,E135,E145)</f>
        <v>0</v>
      </c>
      <c r="F120" s="51">
        <f t="shared" si="33"/>
        <v>32</v>
      </c>
      <c r="G120" s="51">
        <f t="shared" si="33"/>
        <v>916</v>
      </c>
      <c r="H120" s="51">
        <f t="shared" si="33"/>
        <v>0</v>
      </c>
      <c r="I120" s="51">
        <f t="shared" si="33"/>
        <v>0</v>
      </c>
      <c r="J120" s="51">
        <f t="shared" si="33"/>
        <v>0</v>
      </c>
      <c r="K120" s="51">
        <f t="shared" si="33"/>
        <v>0</v>
      </c>
      <c r="L120" s="51">
        <f t="shared" si="33"/>
        <v>253</v>
      </c>
      <c r="M120" s="51">
        <f t="shared" si="33"/>
        <v>0</v>
      </c>
      <c r="N120" s="51">
        <f t="shared" si="29"/>
        <v>7965</v>
      </c>
    </row>
    <row r="121" s="28" customFormat="1" spans="1:14">
      <c r="A121" s="25">
        <v>20402</v>
      </c>
      <c r="B121" s="25" t="s">
        <v>124</v>
      </c>
      <c r="C121" s="36">
        <v>4594</v>
      </c>
      <c r="D121" s="51">
        <f t="shared" si="27"/>
        <v>119</v>
      </c>
      <c r="E121" s="51">
        <f t="shared" ref="E121:M121" si="34">SUM(E122:E127)</f>
        <v>0</v>
      </c>
      <c r="F121" s="51">
        <f t="shared" si="34"/>
        <v>22</v>
      </c>
      <c r="G121" s="51">
        <f t="shared" si="34"/>
        <v>0</v>
      </c>
      <c r="H121" s="51">
        <f t="shared" si="34"/>
        <v>0</v>
      </c>
      <c r="I121" s="51">
        <f t="shared" si="34"/>
        <v>0</v>
      </c>
      <c r="J121" s="51">
        <f t="shared" si="34"/>
        <v>0</v>
      </c>
      <c r="K121" s="51">
        <f t="shared" si="34"/>
        <v>0</v>
      </c>
      <c r="L121" s="51">
        <f t="shared" si="34"/>
        <v>97</v>
      </c>
      <c r="M121" s="51">
        <f t="shared" si="34"/>
        <v>0</v>
      </c>
      <c r="N121" s="51">
        <f t="shared" si="29"/>
        <v>4713</v>
      </c>
    </row>
    <row r="122" ht="14.25" spans="1:14">
      <c r="A122" s="25">
        <v>2040201</v>
      </c>
      <c r="B122" s="25" t="s">
        <v>52</v>
      </c>
      <c r="C122" s="36">
        <v>2925</v>
      </c>
      <c r="D122" s="51">
        <f t="shared" si="27"/>
        <v>97</v>
      </c>
      <c r="E122" s="51"/>
      <c r="F122" s="51"/>
      <c r="G122" s="51"/>
      <c r="H122" s="51"/>
      <c r="I122" s="51"/>
      <c r="J122" s="51"/>
      <c r="K122" s="51"/>
      <c r="L122" s="52">
        <v>97</v>
      </c>
      <c r="M122" s="51"/>
      <c r="N122" s="51">
        <f t="shared" si="29"/>
        <v>3022</v>
      </c>
    </row>
    <row r="123" spans="1:14">
      <c r="A123" s="25">
        <v>2040202</v>
      </c>
      <c r="B123" s="25" t="s">
        <v>65</v>
      </c>
      <c r="C123" s="36">
        <v>1052</v>
      </c>
      <c r="D123" s="51">
        <f t="shared" si="27"/>
        <v>22</v>
      </c>
      <c r="E123" s="51"/>
      <c r="F123" s="51">
        <v>22</v>
      </c>
      <c r="G123" s="51"/>
      <c r="H123" s="51"/>
      <c r="I123" s="51"/>
      <c r="J123" s="51"/>
      <c r="K123" s="51"/>
      <c r="L123" s="51"/>
      <c r="M123" s="51"/>
      <c r="N123" s="51">
        <f t="shared" si="29"/>
        <v>1074</v>
      </c>
    </row>
    <row r="124" spans="1:14">
      <c r="A124" s="25">
        <v>2040219</v>
      </c>
      <c r="B124" s="25" t="s">
        <v>80</v>
      </c>
      <c r="C124" s="36">
        <v>321</v>
      </c>
      <c r="D124" s="51">
        <f t="shared" si="27"/>
        <v>0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>
        <f t="shared" si="29"/>
        <v>321</v>
      </c>
    </row>
    <row r="125" spans="1:14">
      <c r="A125" s="25">
        <v>2040220</v>
      </c>
      <c r="B125" s="25" t="s">
        <v>125</v>
      </c>
      <c r="C125" s="36">
        <v>287</v>
      </c>
      <c r="D125" s="51">
        <f t="shared" si="27"/>
        <v>0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>
        <f t="shared" si="29"/>
        <v>287</v>
      </c>
    </row>
    <row r="126" spans="1:14">
      <c r="A126" s="25">
        <v>2040221</v>
      </c>
      <c r="B126" s="25" t="s">
        <v>126</v>
      </c>
      <c r="C126" s="36">
        <v>10</v>
      </c>
      <c r="D126" s="51">
        <f t="shared" si="27"/>
        <v>0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>
        <f t="shared" si="29"/>
        <v>10</v>
      </c>
    </row>
    <row r="127" spans="1:14">
      <c r="A127" s="25">
        <v>2040299</v>
      </c>
      <c r="B127" s="25" t="s">
        <v>127</v>
      </c>
      <c r="C127" s="36"/>
      <c r="D127" s="51">
        <f t="shared" si="27"/>
        <v>0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>
        <f t="shared" si="29"/>
        <v>0</v>
      </c>
    </row>
    <row r="128" s="28" customFormat="1" spans="1:14">
      <c r="A128" s="25">
        <v>20404</v>
      </c>
      <c r="B128" s="25" t="s">
        <v>128</v>
      </c>
      <c r="C128" s="36">
        <v>142</v>
      </c>
      <c r="D128" s="51">
        <f t="shared" si="27"/>
        <v>18</v>
      </c>
      <c r="E128" s="51">
        <f t="shared" ref="E128:M128" si="35">SUM(E129:E131)</f>
        <v>0</v>
      </c>
      <c r="F128" s="51">
        <f t="shared" si="35"/>
        <v>0</v>
      </c>
      <c r="G128" s="51">
        <f t="shared" si="35"/>
        <v>0</v>
      </c>
      <c r="H128" s="51">
        <f t="shared" si="35"/>
        <v>0</v>
      </c>
      <c r="I128" s="51">
        <f t="shared" si="35"/>
        <v>0</v>
      </c>
      <c r="J128" s="51">
        <f t="shared" si="35"/>
        <v>0</v>
      </c>
      <c r="K128" s="51">
        <f t="shared" si="35"/>
        <v>0</v>
      </c>
      <c r="L128" s="51">
        <f t="shared" si="35"/>
        <v>18</v>
      </c>
      <c r="M128" s="51">
        <f t="shared" si="35"/>
        <v>0</v>
      </c>
      <c r="N128" s="51">
        <f t="shared" si="29"/>
        <v>160</v>
      </c>
    </row>
    <row r="129" ht="14.25" spans="1:14">
      <c r="A129" s="25">
        <v>2040401</v>
      </c>
      <c r="B129" s="25" t="s">
        <v>52</v>
      </c>
      <c r="C129" s="36">
        <v>127</v>
      </c>
      <c r="D129" s="51">
        <f t="shared" si="27"/>
        <v>18</v>
      </c>
      <c r="E129" s="51"/>
      <c r="F129" s="51"/>
      <c r="G129" s="51"/>
      <c r="H129" s="51"/>
      <c r="I129" s="51"/>
      <c r="J129" s="51"/>
      <c r="K129" s="51"/>
      <c r="L129" s="52">
        <v>18</v>
      </c>
      <c r="M129" s="51"/>
      <c r="N129" s="51">
        <f t="shared" si="29"/>
        <v>145</v>
      </c>
    </row>
    <row r="130" spans="1:14">
      <c r="A130" s="25">
        <v>2040402</v>
      </c>
      <c r="B130" s="25" t="s">
        <v>65</v>
      </c>
      <c r="C130" s="36">
        <v>15</v>
      </c>
      <c r="D130" s="51">
        <f t="shared" si="27"/>
        <v>0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>
        <f t="shared" si="29"/>
        <v>15</v>
      </c>
    </row>
    <row r="131" spans="1:14">
      <c r="A131" s="25">
        <v>2040499</v>
      </c>
      <c r="B131" s="25" t="s">
        <v>129</v>
      </c>
      <c r="C131" s="36"/>
      <c r="D131" s="51">
        <f t="shared" si="27"/>
        <v>0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>
        <f t="shared" si="29"/>
        <v>0</v>
      </c>
    </row>
    <row r="132" s="28" customFormat="1" spans="1:14">
      <c r="A132" s="25">
        <v>20405</v>
      </c>
      <c r="B132" s="25" t="s">
        <v>130</v>
      </c>
      <c r="C132" s="36">
        <v>549</v>
      </c>
      <c r="D132" s="51">
        <f t="shared" si="27"/>
        <v>57</v>
      </c>
      <c r="E132" s="51">
        <f t="shared" ref="E132:M132" si="36">SUM(E133:E134)</f>
        <v>0</v>
      </c>
      <c r="F132" s="51">
        <f t="shared" si="36"/>
        <v>0</v>
      </c>
      <c r="G132" s="51">
        <f t="shared" si="36"/>
        <v>0</v>
      </c>
      <c r="H132" s="51">
        <f t="shared" si="36"/>
        <v>0</v>
      </c>
      <c r="I132" s="51">
        <f t="shared" si="36"/>
        <v>0</v>
      </c>
      <c r="J132" s="51">
        <f t="shared" si="36"/>
        <v>0</v>
      </c>
      <c r="K132" s="51">
        <f t="shared" si="36"/>
        <v>0</v>
      </c>
      <c r="L132" s="51">
        <f t="shared" si="36"/>
        <v>57</v>
      </c>
      <c r="M132" s="51">
        <f t="shared" si="36"/>
        <v>0</v>
      </c>
      <c r="N132" s="51">
        <f t="shared" si="29"/>
        <v>606</v>
      </c>
    </row>
    <row r="133" ht="14.25" spans="1:14">
      <c r="A133" s="25">
        <v>2040501</v>
      </c>
      <c r="B133" s="25" t="s">
        <v>52</v>
      </c>
      <c r="C133" s="36">
        <v>549</v>
      </c>
      <c r="D133" s="51">
        <f t="shared" si="27"/>
        <v>57</v>
      </c>
      <c r="E133" s="51"/>
      <c r="F133" s="51"/>
      <c r="G133" s="51"/>
      <c r="H133" s="51"/>
      <c r="I133" s="51"/>
      <c r="J133" s="51"/>
      <c r="K133" s="51"/>
      <c r="L133" s="52">
        <v>57</v>
      </c>
      <c r="M133" s="51"/>
      <c r="N133" s="51">
        <f t="shared" si="29"/>
        <v>606</v>
      </c>
    </row>
    <row r="134" spans="1:14">
      <c r="A134" s="25">
        <v>2040599</v>
      </c>
      <c r="B134" s="25" t="s">
        <v>131</v>
      </c>
      <c r="C134" s="36"/>
      <c r="D134" s="51">
        <f t="shared" si="27"/>
        <v>0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>
        <f t="shared" si="29"/>
        <v>0</v>
      </c>
    </row>
    <row r="135" s="28" customFormat="1" spans="1:14">
      <c r="A135" s="25">
        <v>20406</v>
      </c>
      <c r="B135" s="25" t="s">
        <v>132</v>
      </c>
      <c r="C135" s="36">
        <v>880</v>
      </c>
      <c r="D135" s="51">
        <f t="shared" si="27"/>
        <v>81</v>
      </c>
      <c r="E135" s="51">
        <f t="shared" ref="E135:M135" si="37">SUM(E136:E144)</f>
        <v>0</v>
      </c>
      <c r="F135" s="51">
        <f t="shared" si="37"/>
        <v>0</v>
      </c>
      <c r="G135" s="51">
        <f t="shared" si="37"/>
        <v>0</v>
      </c>
      <c r="H135" s="51">
        <f t="shared" si="37"/>
        <v>0</v>
      </c>
      <c r="I135" s="51">
        <f t="shared" si="37"/>
        <v>0</v>
      </c>
      <c r="J135" s="51">
        <f t="shared" si="37"/>
        <v>0</v>
      </c>
      <c r="K135" s="51">
        <f t="shared" si="37"/>
        <v>0</v>
      </c>
      <c r="L135" s="51">
        <f t="shared" si="37"/>
        <v>81</v>
      </c>
      <c r="M135" s="51">
        <f t="shared" si="37"/>
        <v>0</v>
      </c>
      <c r="N135" s="51">
        <f t="shared" si="29"/>
        <v>961</v>
      </c>
    </row>
    <row r="136" ht="14.25" spans="1:14">
      <c r="A136" s="25">
        <v>2040601</v>
      </c>
      <c r="B136" s="25" t="s">
        <v>52</v>
      </c>
      <c r="C136" s="36">
        <v>644</v>
      </c>
      <c r="D136" s="51">
        <f t="shared" si="27"/>
        <v>81</v>
      </c>
      <c r="E136" s="51"/>
      <c r="F136" s="51"/>
      <c r="G136" s="51"/>
      <c r="H136" s="51"/>
      <c r="I136" s="51"/>
      <c r="J136" s="51"/>
      <c r="K136" s="51"/>
      <c r="L136" s="52">
        <v>81</v>
      </c>
      <c r="M136" s="51"/>
      <c r="N136" s="51">
        <f t="shared" si="29"/>
        <v>725</v>
      </c>
    </row>
    <row r="137" spans="1:14">
      <c r="A137" s="25">
        <v>2040602</v>
      </c>
      <c r="B137" s="25" t="s">
        <v>65</v>
      </c>
      <c r="C137" s="36">
        <v>5</v>
      </c>
      <c r="D137" s="51">
        <f t="shared" si="27"/>
        <v>0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>
        <f t="shared" si="29"/>
        <v>5</v>
      </c>
    </row>
    <row r="138" spans="1:14">
      <c r="A138" s="25">
        <v>2040604</v>
      </c>
      <c r="B138" s="25" t="s">
        <v>133</v>
      </c>
      <c r="C138" s="36">
        <v>74</v>
      </c>
      <c r="D138" s="51">
        <f t="shared" si="27"/>
        <v>0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>
        <f t="shared" si="29"/>
        <v>74</v>
      </c>
    </row>
    <row r="139" spans="1:14">
      <c r="A139" s="25">
        <v>2040605</v>
      </c>
      <c r="B139" s="25" t="s">
        <v>134</v>
      </c>
      <c r="C139" s="36">
        <v>33</v>
      </c>
      <c r="D139" s="51">
        <f t="shared" si="27"/>
        <v>0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>
        <f t="shared" si="29"/>
        <v>33</v>
      </c>
    </row>
    <row r="140" spans="1:14">
      <c r="A140" s="25">
        <v>2040607</v>
      </c>
      <c r="B140" s="25" t="s">
        <v>135</v>
      </c>
      <c r="C140" s="36">
        <v>5</v>
      </c>
      <c r="D140" s="51">
        <f t="shared" si="27"/>
        <v>0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>
        <f t="shared" si="29"/>
        <v>5</v>
      </c>
    </row>
    <row r="141" spans="1:14">
      <c r="A141" s="25">
        <v>2040610</v>
      </c>
      <c r="B141" s="25" t="s">
        <v>136</v>
      </c>
      <c r="C141" s="36">
        <v>23</v>
      </c>
      <c r="D141" s="51">
        <f t="shared" si="27"/>
        <v>0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>
        <f t="shared" si="29"/>
        <v>23</v>
      </c>
    </row>
    <row r="142" spans="1:14">
      <c r="A142" s="25">
        <v>2040612</v>
      </c>
      <c r="B142" s="25" t="s">
        <v>137</v>
      </c>
      <c r="C142" s="36">
        <v>63</v>
      </c>
      <c r="D142" s="51">
        <f t="shared" si="27"/>
        <v>0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>
        <f t="shared" si="29"/>
        <v>63</v>
      </c>
    </row>
    <row r="143" spans="1:14">
      <c r="A143" s="25">
        <v>2040650</v>
      </c>
      <c r="B143" s="25" t="s">
        <v>57</v>
      </c>
      <c r="C143" s="36">
        <v>32</v>
      </c>
      <c r="D143" s="51">
        <f t="shared" si="27"/>
        <v>0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>
        <f t="shared" si="29"/>
        <v>32</v>
      </c>
    </row>
    <row r="144" spans="1:14">
      <c r="A144" s="25">
        <v>2040699</v>
      </c>
      <c r="B144" s="25" t="s">
        <v>138</v>
      </c>
      <c r="C144" s="36"/>
      <c r="D144" s="51">
        <f t="shared" si="27"/>
        <v>0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>
        <f t="shared" si="29"/>
        <v>0</v>
      </c>
    </row>
    <row r="145" s="28" customFormat="1" spans="1:14">
      <c r="A145" s="25">
        <v>20499</v>
      </c>
      <c r="B145" s="25" t="s">
        <v>139</v>
      </c>
      <c r="C145" s="36">
        <v>598</v>
      </c>
      <c r="D145" s="51">
        <f t="shared" si="27"/>
        <v>926</v>
      </c>
      <c r="E145" s="51">
        <f t="shared" ref="E145:M145" si="38">SUM(E146:E147)</f>
        <v>0</v>
      </c>
      <c r="F145" s="51">
        <f t="shared" si="38"/>
        <v>10</v>
      </c>
      <c r="G145" s="51">
        <f t="shared" si="38"/>
        <v>916</v>
      </c>
      <c r="H145" s="51">
        <f t="shared" si="38"/>
        <v>0</v>
      </c>
      <c r="I145" s="51">
        <f t="shared" si="38"/>
        <v>0</v>
      </c>
      <c r="J145" s="51">
        <f t="shared" si="38"/>
        <v>0</v>
      </c>
      <c r="K145" s="51">
        <f t="shared" si="38"/>
        <v>0</v>
      </c>
      <c r="L145" s="51">
        <f t="shared" si="38"/>
        <v>0</v>
      </c>
      <c r="M145" s="51">
        <f t="shared" si="38"/>
        <v>0</v>
      </c>
      <c r="N145" s="51">
        <f t="shared" si="29"/>
        <v>1524</v>
      </c>
    </row>
    <row r="146" spans="1:14">
      <c r="A146" s="25">
        <v>2049902</v>
      </c>
      <c r="B146" s="25" t="s">
        <v>140</v>
      </c>
      <c r="C146" s="36">
        <v>15</v>
      </c>
      <c r="D146" s="51">
        <f t="shared" si="27"/>
        <v>0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>
        <f t="shared" si="29"/>
        <v>15</v>
      </c>
    </row>
    <row r="147" spans="1:14">
      <c r="A147" s="25">
        <v>2049999</v>
      </c>
      <c r="B147" s="25" t="s">
        <v>139</v>
      </c>
      <c r="C147" s="36">
        <v>583</v>
      </c>
      <c r="D147" s="51">
        <f t="shared" si="27"/>
        <v>926</v>
      </c>
      <c r="E147" s="51"/>
      <c r="F147" s="51">
        <v>10</v>
      </c>
      <c r="G147" s="51">
        <v>916</v>
      </c>
      <c r="H147" s="51"/>
      <c r="I147" s="51"/>
      <c r="J147" s="51"/>
      <c r="K147" s="51"/>
      <c r="L147" s="51"/>
      <c r="M147" s="51"/>
      <c r="N147" s="51">
        <f t="shared" si="29"/>
        <v>1509</v>
      </c>
    </row>
    <row r="148" s="28" customFormat="1" spans="1:14">
      <c r="A148" s="25">
        <v>205</v>
      </c>
      <c r="B148" s="25" t="s">
        <v>141</v>
      </c>
      <c r="C148" s="36">
        <v>30137</v>
      </c>
      <c r="D148" s="51">
        <f t="shared" si="27"/>
        <v>13725</v>
      </c>
      <c r="E148" s="51">
        <f>SUM(E149,E152,E158,E163,E165,E161)</f>
        <v>0</v>
      </c>
      <c r="F148" s="51">
        <f>SUM(F149,F152,F158,F163,F165,F161)</f>
        <v>5087</v>
      </c>
      <c r="G148" s="51">
        <f t="shared" ref="G148:M148" si="39">SUM(G149,G152,G158,G163,G165,G161)</f>
        <v>5527</v>
      </c>
      <c r="H148" s="51">
        <f t="shared" si="39"/>
        <v>2150</v>
      </c>
      <c r="I148" s="51">
        <f t="shared" si="39"/>
        <v>0</v>
      </c>
      <c r="J148" s="51">
        <f t="shared" si="39"/>
        <v>0</v>
      </c>
      <c r="K148" s="51">
        <f t="shared" si="39"/>
        <v>0</v>
      </c>
      <c r="L148" s="51">
        <f t="shared" si="39"/>
        <v>961</v>
      </c>
      <c r="M148" s="51">
        <f t="shared" si="39"/>
        <v>0</v>
      </c>
      <c r="N148" s="51">
        <f t="shared" si="29"/>
        <v>43862</v>
      </c>
    </row>
    <row r="149" s="28" customFormat="1" spans="1:14">
      <c r="A149" s="25">
        <v>20501</v>
      </c>
      <c r="B149" s="25" t="s">
        <v>142</v>
      </c>
      <c r="C149" s="36">
        <v>1393</v>
      </c>
      <c r="D149" s="51">
        <f t="shared" si="27"/>
        <v>693</v>
      </c>
      <c r="E149" s="51">
        <f t="shared" ref="E149:M149" si="40">SUM(E150:E151)</f>
        <v>0</v>
      </c>
      <c r="F149" s="51">
        <f t="shared" si="40"/>
        <v>0</v>
      </c>
      <c r="G149" s="51">
        <f t="shared" si="40"/>
        <v>0</v>
      </c>
      <c r="H149" s="51">
        <f t="shared" si="40"/>
        <v>0</v>
      </c>
      <c r="I149" s="51">
        <f t="shared" si="40"/>
        <v>0</v>
      </c>
      <c r="J149" s="51">
        <f t="shared" si="40"/>
        <v>0</v>
      </c>
      <c r="K149" s="51">
        <f t="shared" si="40"/>
        <v>0</v>
      </c>
      <c r="L149" s="51">
        <f t="shared" si="40"/>
        <v>693</v>
      </c>
      <c r="M149" s="51">
        <f t="shared" si="40"/>
        <v>0</v>
      </c>
      <c r="N149" s="51">
        <f t="shared" si="29"/>
        <v>2086</v>
      </c>
    </row>
    <row r="150" spans="1:14">
      <c r="A150" s="25">
        <v>2050101</v>
      </c>
      <c r="B150" s="25" t="s">
        <v>52</v>
      </c>
      <c r="C150" s="36">
        <v>1393</v>
      </c>
      <c r="D150" s="51">
        <f t="shared" si="27"/>
        <v>693</v>
      </c>
      <c r="E150" s="51"/>
      <c r="F150" s="51"/>
      <c r="G150" s="51"/>
      <c r="H150" s="51"/>
      <c r="I150" s="51"/>
      <c r="J150" s="51"/>
      <c r="K150" s="51"/>
      <c r="L150" s="51">
        <f>16+677</f>
        <v>693</v>
      </c>
      <c r="M150" s="51"/>
      <c r="N150" s="51">
        <f t="shared" si="29"/>
        <v>2086</v>
      </c>
    </row>
    <row r="151" spans="1:14">
      <c r="A151" s="25">
        <v>2050199</v>
      </c>
      <c r="B151" s="25" t="s">
        <v>143</v>
      </c>
      <c r="C151" s="36"/>
      <c r="D151" s="51">
        <f t="shared" si="27"/>
        <v>0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>
        <f t="shared" si="29"/>
        <v>0</v>
      </c>
    </row>
    <row r="152" s="28" customFormat="1" spans="1:14">
      <c r="A152" s="25">
        <v>20502</v>
      </c>
      <c r="B152" s="25" t="s">
        <v>144</v>
      </c>
      <c r="C152" s="36">
        <v>24431</v>
      </c>
      <c r="D152" s="51">
        <f t="shared" si="27"/>
        <v>6850</v>
      </c>
      <c r="E152" s="51">
        <f t="shared" ref="E152:M152" si="41">SUM(E153:E157)</f>
        <v>0</v>
      </c>
      <c r="F152" s="51">
        <f t="shared" si="41"/>
        <v>87</v>
      </c>
      <c r="G152" s="51">
        <f t="shared" si="41"/>
        <v>4560</v>
      </c>
      <c r="H152" s="51">
        <f t="shared" si="41"/>
        <v>2150</v>
      </c>
      <c r="I152" s="51">
        <f t="shared" si="41"/>
        <v>0</v>
      </c>
      <c r="J152" s="51">
        <f t="shared" si="41"/>
        <v>0</v>
      </c>
      <c r="K152" s="51">
        <f t="shared" si="41"/>
        <v>0</v>
      </c>
      <c r="L152" s="51">
        <f t="shared" si="41"/>
        <v>53</v>
      </c>
      <c r="M152" s="51">
        <f t="shared" si="41"/>
        <v>0</v>
      </c>
      <c r="N152" s="51">
        <f t="shared" si="29"/>
        <v>31281</v>
      </c>
    </row>
    <row r="153" spans="1:14">
      <c r="A153" s="25">
        <v>2050201</v>
      </c>
      <c r="B153" s="25" t="s">
        <v>145</v>
      </c>
      <c r="C153" s="36">
        <v>1059</v>
      </c>
      <c r="D153" s="51">
        <f t="shared" si="27"/>
        <v>512</v>
      </c>
      <c r="E153" s="51"/>
      <c r="F153" s="51" t="s">
        <v>31</v>
      </c>
      <c r="G153" s="51">
        <v>512</v>
      </c>
      <c r="H153" s="51"/>
      <c r="I153" s="51"/>
      <c r="J153" s="51"/>
      <c r="K153" s="51"/>
      <c r="L153" s="51"/>
      <c r="M153" s="51"/>
      <c r="N153" s="51">
        <f t="shared" si="29"/>
        <v>1571</v>
      </c>
    </row>
    <row r="154" spans="1:14">
      <c r="A154" s="25">
        <v>2050202</v>
      </c>
      <c r="B154" s="25" t="s">
        <v>146</v>
      </c>
      <c r="C154" s="36">
        <v>14270</v>
      </c>
      <c r="D154" s="51">
        <f t="shared" si="27"/>
        <v>900</v>
      </c>
      <c r="E154" s="51"/>
      <c r="F154" s="51"/>
      <c r="G154" s="51"/>
      <c r="H154" s="51">
        <v>900</v>
      </c>
      <c r="I154" s="51"/>
      <c r="J154" s="51"/>
      <c r="K154" s="51"/>
      <c r="L154" s="51"/>
      <c r="M154" s="51"/>
      <c r="N154" s="51">
        <f t="shared" si="29"/>
        <v>15170</v>
      </c>
    </row>
    <row r="155" spans="1:14">
      <c r="A155" s="25">
        <v>2050203</v>
      </c>
      <c r="B155" s="25" t="s">
        <v>147</v>
      </c>
      <c r="C155" s="36">
        <v>4814</v>
      </c>
      <c r="D155" s="51">
        <f t="shared" si="27"/>
        <v>0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>
        <f t="shared" si="29"/>
        <v>4814</v>
      </c>
    </row>
    <row r="156" spans="1:14">
      <c r="A156" s="25">
        <v>2050204</v>
      </c>
      <c r="B156" s="25" t="s">
        <v>148</v>
      </c>
      <c r="C156" s="36">
        <v>3681</v>
      </c>
      <c r="D156" s="51">
        <f t="shared" ref="D156:D187" si="42">SUM(E156:M156)</f>
        <v>1965</v>
      </c>
      <c r="E156" s="51"/>
      <c r="F156" s="51" t="s">
        <v>31</v>
      </c>
      <c r="G156" s="51">
        <v>662</v>
      </c>
      <c r="H156" s="51">
        <v>1250</v>
      </c>
      <c r="I156" s="51"/>
      <c r="J156" s="51"/>
      <c r="K156" s="51"/>
      <c r="L156" s="51">
        <v>53</v>
      </c>
      <c r="M156" s="51"/>
      <c r="N156" s="51">
        <f t="shared" si="29"/>
        <v>5646</v>
      </c>
    </row>
    <row r="157" spans="1:14">
      <c r="A157" s="25">
        <v>2050299</v>
      </c>
      <c r="B157" s="25" t="s">
        <v>149</v>
      </c>
      <c r="C157" s="36">
        <v>607</v>
      </c>
      <c r="D157" s="51">
        <f t="shared" si="42"/>
        <v>3473</v>
      </c>
      <c r="E157" s="51"/>
      <c r="F157" s="51">
        <v>87</v>
      </c>
      <c r="G157" s="51">
        <v>3386</v>
      </c>
      <c r="H157" s="51"/>
      <c r="I157" s="51"/>
      <c r="J157" s="51"/>
      <c r="K157" s="51"/>
      <c r="L157" s="51"/>
      <c r="M157" s="51"/>
      <c r="N157" s="51">
        <f t="shared" si="29"/>
        <v>4080</v>
      </c>
    </row>
    <row r="158" s="28" customFormat="1" spans="1:14">
      <c r="A158" s="25">
        <v>20503</v>
      </c>
      <c r="B158" s="25" t="s">
        <v>150</v>
      </c>
      <c r="C158" s="36">
        <v>1848</v>
      </c>
      <c r="D158" s="51">
        <f t="shared" si="42"/>
        <v>1110</v>
      </c>
      <c r="E158" s="51">
        <f t="shared" ref="E158:M158" si="43">SUM(E159:E160)</f>
        <v>0</v>
      </c>
      <c r="F158" s="51">
        <f t="shared" si="43"/>
        <v>0</v>
      </c>
      <c r="G158" s="51">
        <f t="shared" si="43"/>
        <v>962</v>
      </c>
      <c r="H158" s="51">
        <f t="shared" si="43"/>
        <v>0</v>
      </c>
      <c r="I158" s="51">
        <f t="shared" si="43"/>
        <v>0</v>
      </c>
      <c r="J158" s="51">
        <f t="shared" si="43"/>
        <v>0</v>
      </c>
      <c r="K158" s="51">
        <f t="shared" si="43"/>
        <v>0</v>
      </c>
      <c r="L158" s="51">
        <f t="shared" si="43"/>
        <v>148</v>
      </c>
      <c r="M158" s="51">
        <f t="shared" si="43"/>
        <v>0</v>
      </c>
      <c r="N158" s="51">
        <f t="shared" si="29"/>
        <v>2958</v>
      </c>
    </row>
    <row r="159" spans="1:14">
      <c r="A159" s="25">
        <v>2050302</v>
      </c>
      <c r="B159" s="25" t="s">
        <v>151</v>
      </c>
      <c r="C159" s="36">
        <v>1550</v>
      </c>
      <c r="D159" s="51">
        <f t="shared" si="42"/>
        <v>351</v>
      </c>
      <c r="E159" s="51"/>
      <c r="F159" s="51"/>
      <c r="G159" s="51">
        <v>203</v>
      </c>
      <c r="H159" s="51"/>
      <c r="I159" s="51"/>
      <c r="J159" s="51"/>
      <c r="K159" s="51"/>
      <c r="L159" s="51">
        <v>148</v>
      </c>
      <c r="M159" s="51"/>
      <c r="N159" s="51">
        <f t="shared" si="29"/>
        <v>1901</v>
      </c>
    </row>
    <row r="160" spans="1:14">
      <c r="A160" s="25">
        <v>2050399</v>
      </c>
      <c r="B160" s="25" t="s">
        <v>152</v>
      </c>
      <c r="C160" s="36">
        <v>298</v>
      </c>
      <c r="D160" s="51">
        <f t="shared" si="42"/>
        <v>759</v>
      </c>
      <c r="E160" s="51"/>
      <c r="F160" s="51"/>
      <c r="G160" s="51">
        <v>759</v>
      </c>
      <c r="H160" s="51"/>
      <c r="I160" s="51"/>
      <c r="J160" s="51"/>
      <c r="K160" s="51"/>
      <c r="L160" s="51"/>
      <c r="M160" s="51"/>
      <c r="N160" s="51">
        <f t="shared" si="29"/>
        <v>1057</v>
      </c>
    </row>
    <row r="161" s="28" customFormat="1" spans="1:14">
      <c r="A161" s="25">
        <v>20507</v>
      </c>
      <c r="B161" s="25" t="s">
        <v>153</v>
      </c>
      <c r="C161" s="36"/>
      <c r="D161" s="51">
        <f t="shared" si="42"/>
        <v>5</v>
      </c>
      <c r="E161" s="51">
        <f>SUM(E162)</f>
        <v>0</v>
      </c>
      <c r="F161" s="51">
        <f t="shared" ref="F161:M161" si="44">SUM(F162)</f>
        <v>0</v>
      </c>
      <c r="G161" s="51">
        <f t="shared" si="44"/>
        <v>5</v>
      </c>
      <c r="H161" s="51">
        <f t="shared" si="44"/>
        <v>0</v>
      </c>
      <c r="I161" s="51">
        <f t="shared" si="44"/>
        <v>0</v>
      </c>
      <c r="J161" s="51">
        <f t="shared" si="44"/>
        <v>0</v>
      </c>
      <c r="K161" s="51">
        <f t="shared" si="44"/>
        <v>0</v>
      </c>
      <c r="L161" s="51">
        <f t="shared" si="44"/>
        <v>0</v>
      </c>
      <c r="M161" s="51">
        <f t="shared" si="44"/>
        <v>0</v>
      </c>
      <c r="N161" s="51">
        <f t="shared" si="29"/>
        <v>5</v>
      </c>
    </row>
    <row r="162" s="28" customFormat="1" spans="1:14">
      <c r="A162" s="25">
        <v>2050701</v>
      </c>
      <c r="B162" s="25" t="s">
        <v>154</v>
      </c>
      <c r="C162" s="36"/>
      <c r="D162" s="51">
        <f t="shared" si="42"/>
        <v>5</v>
      </c>
      <c r="E162" s="51"/>
      <c r="F162" s="51" t="s">
        <v>31</v>
      </c>
      <c r="G162" s="51">
        <v>5</v>
      </c>
      <c r="H162" s="51"/>
      <c r="I162" s="51"/>
      <c r="J162" s="51"/>
      <c r="K162" s="51"/>
      <c r="L162" s="51"/>
      <c r="M162" s="51"/>
      <c r="N162" s="51">
        <f t="shared" si="29"/>
        <v>5</v>
      </c>
    </row>
    <row r="163" s="28" customFormat="1" spans="1:14">
      <c r="A163" s="25">
        <v>20508</v>
      </c>
      <c r="B163" s="25" t="s">
        <v>155</v>
      </c>
      <c r="C163" s="36">
        <v>1023</v>
      </c>
      <c r="D163" s="51">
        <f t="shared" si="42"/>
        <v>67</v>
      </c>
      <c r="E163" s="51">
        <f t="shared" ref="E163:M163" si="45">SUM(E164)</f>
        <v>0</v>
      </c>
      <c r="F163" s="51">
        <f t="shared" si="45"/>
        <v>0</v>
      </c>
      <c r="G163" s="51">
        <f t="shared" si="45"/>
        <v>0</v>
      </c>
      <c r="H163" s="51">
        <f t="shared" si="45"/>
        <v>0</v>
      </c>
      <c r="I163" s="51">
        <f t="shared" si="45"/>
        <v>0</v>
      </c>
      <c r="J163" s="51">
        <f t="shared" si="45"/>
        <v>0</v>
      </c>
      <c r="K163" s="51">
        <f t="shared" si="45"/>
        <v>0</v>
      </c>
      <c r="L163" s="51">
        <f t="shared" si="45"/>
        <v>67</v>
      </c>
      <c r="M163" s="51">
        <f t="shared" si="45"/>
        <v>0</v>
      </c>
      <c r="N163" s="51">
        <f t="shared" si="29"/>
        <v>1090</v>
      </c>
    </row>
    <row r="164" spans="1:14">
      <c r="A164" s="25">
        <v>2050802</v>
      </c>
      <c r="B164" s="25" t="s">
        <v>156</v>
      </c>
      <c r="C164" s="36">
        <v>1023</v>
      </c>
      <c r="D164" s="51">
        <f t="shared" si="42"/>
        <v>67</v>
      </c>
      <c r="E164" s="51"/>
      <c r="F164" s="51"/>
      <c r="G164" s="51"/>
      <c r="H164" s="51"/>
      <c r="I164" s="51"/>
      <c r="J164" s="51"/>
      <c r="K164" s="51"/>
      <c r="L164" s="51">
        <f>9+58</f>
        <v>67</v>
      </c>
      <c r="M164" s="51"/>
      <c r="N164" s="51">
        <f t="shared" si="29"/>
        <v>1090</v>
      </c>
    </row>
    <row r="165" s="28" customFormat="1" spans="1:14">
      <c r="A165" s="25">
        <v>20599</v>
      </c>
      <c r="B165" s="25" t="s">
        <v>157</v>
      </c>
      <c r="C165" s="36">
        <v>1442</v>
      </c>
      <c r="D165" s="51">
        <f t="shared" si="42"/>
        <v>5000</v>
      </c>
      <c r="E165" s="51">
        <f t="shared" ref="E165:M165" si="46">SUM(E166)</f>
        <v>0</v>
      </c>
      <c r="F165" s="51">
        <f t="shared" si="46"/>
        <v>5000</v>
      </c>
      <c r="G165" s="51">
        <f t="shared" si="46"/>
        <v>0</v>
      </c>
      <c r="H165" s="51">
        <f t="shared" si="46"/>
        <v>0</v>
      </c>
      <c r="I165" s="51">
        <f t="shared" si="46"/>
        <v>0</v>
      </c>
      <c r="J165" s="51">
        <f t="shared" si="46"/>
        <v>0</v>
      </c>
      <c r="K165" s="51">
        <f t="shared" si="46"/>
        <v>0</v>
      </c>
      <c r="L165" s="51">
        <f t="shared" si="46"/>
        <v>0</v>
      </c>
      <c r="M165" s="51">
        <f t="shared" si="46"/>
        <v>0</v>
      </c>
      <c r="N165" s="51">
        <f t="shared" si="29"/>
        <v>6442</v>
      </c>
    </row>
    <row r="166" spans="1:14">
      <c r="A166" s="25">
        <v>2059999</v>
      </c>
      <c r="B166" s="25" t="s">
        <v>157</v>
      </c>
      <c r="C166" s="36">
        <v>1442</v>
      </c>
      <c r="D166" s="51">
        <f t="shared" si="42"/>
        <v>5000</v>
      </c>
      <c r="E166" s="51"/>
      <c r="F166" s="51">
        <v>5000</v>
      </c>
      <c r="G166" s="51"/>
      <c r="H166" s="51"/>
      <c r="I166" s="51"/>
      <c r="J166" s="51"/>
      <c r="K166" s="51"/>
      <c r="L166" s="51"/>
      <c r="M166" s="51"/>
      <c r="N166" s="51">
        <f t="shared" si="29"/>
        <v>6442</v>
      </c>
    </row>
    <row r="167" s="28" customFormat="1" spans="1:14">
      <c r="A167" s="25">
        <v>206</v>
      </c>
      <c r="B167" s="25" t="s">
        <v>158</v>
      </c>
      <c r="C167" s="36">
        <v>177</v>
      </c>
      <c r="D167" s="51">
        <f t="shared" si="42"/>
        <v>61</v>
      </c>
      <c r="E167" s="51">
        <f t="shared" ref="E167:M167" si="47">SUM(E168,E171,E173)</f>
        <v>0</v>
      </c>
      <c r="F167" s="51">
        <f t="shared" si="47"/>
        <v>58</v>
      </c>
      <c r="G167" s="51">
        <f t="shared" si="47"/>
        <v>0</v>
      </c>
      <c r="H167" s="51">
        <f t="shared" si="47"/>
        <v>0</v>
      </c>
      <c r="I167" s="51">
        <f t="shared" si="47"/>
        <v>0</v>
      </c>
      <c r="J167" s="51">
        <f t="shared" si="47"/>
        <v>0</v>
      </c>
      <c r="K167" s="51">
        <f t="shared" si="47"/>
        <v>0</v>
      </c>
      <c r="L167" s="51">
        <f t="shared" si="47"/>
        <v>3</v>
      </c>
      <c r="M167" s="51">
        <f t="shared" si="47"/>
        <v>0</v>
      </c>
      <c r="N167" s="51">
        <f t="shared" si="29"/>
        <v>238</v>
      </c>
    </row>
    <row r="168" s="28" customFormat="1" spans="1:14">
      <c r="A168" s="25">
        <v>20601</v>
      </c>
      <c r="B168" s="25" t="s">
        <v>159</v>
      </c>
      <c r="C168" s="36">
        <v>60</v>
      </c>
      <c r="D168" s="51">
        <f t="shared" si="42"/>
        <v>3</v>
      </c>
      <c r="E168" s="51">
        <f t="shared" ref="E168:M168" si="48">SUM(E169:E170)</f>
        <v>0</v>
      </c>
      <c r="F168" s="51">
        <f t="shared" si="48"/>
        <v>0</v>
      </c>
      <c r="G168" s="51">
        <f t="shared" si="48"/>
        <v>0</v>
      </c>
      <c r="H168" s="51">
        <f t="shared" si="48"/>
        <v>0</v>
      </c>
      <c r="I168" s="51">
        <f t="shared" si="48"/>
        <v>0</v>
      </c>
      <c r="J168" s="51">
        <f t="shared" si="48"/>
        <v>0</v>
      </c>
      <c r="K168" s="51">
        <f t="shared" si="48"/>
        <v>0</v>
      </c>
      <c r="L168" s="51">
        <f t="shared" si="48"/>
        <v>3</v>
      </c>
      <c r="M168" s="51">
        <f t="shared" si="48"/>
        <v>0</v>
      </c>
      <c r="N168" s="51">
        <f t="shared" si="29"/>
        <v>63</v>
      </c>
    </row>
    <row r="169" spans="1:14">
      <c r="A169" s="25">
        <v>2060101</v>
      </c>
      <c r="B169" s="25" t="s">
        <v>52</v>
      </c>
      <c r="C169" s="36">
        <v>50</v>
      </c>
      <c r="D169" s="51">
        <f t="shared" si="42"/>
        <v>3</v>
      </c>
      <c r="E169" s="51"/>
      <c r="F169" s="51"/>
      <c r="G169" s="51"/>
      <c r="H169" s="51"/>
      <c r="I169" s="51"/>
      <c r="J169" s="51"/>
      <c r="K169" s="51"/>
      <c r="L169" s="51">
        <f>1+2</f>
        <v>3</v>
      </c>
      <c r="M169" s="51"/>
      <c r="N169" s="51">
        <f t="shared" si="29"/>
        <v>53</v>
      </c>
    </row>
    <row r="170" spans="1:14">
      <c r="A170" s="25">
        <v>2060199</v>
      </c>
      <c r="B170" s="25" t="s">
        <v>160</v>
      </c>
      <c r="C170" s="36">
        <v>10</v>
      </c>
      <c r="D170" s="51">
        <f t="shared" si="42"/>
        <v>0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>
        <f t="shared" si="29"/>
        <v>10</v>
      </c>
    </row>
    <row r="171" s="28" customFormat="1" spans="1:14">
      <c r="A171" s="25">
        <v>20607</v>
      </c>
      <c r="B171" s="25" t="s">
        <v>161</v>
      </c>
      <c r="C171" s="36">
        <v>17</v>
      </c>
      <c r="D171" s="51">
        <f t="shared" si="42"/>
        <v>0</v>
      </c>
      <c r="E171" s="51">
        <f t="shared" ref="E171:M171" si="49">SUM(E172)</f>
        <v>0</v>
      </c>
      <c r="F171" s="51">
        <f t="shared" si="49"/>
        <v>0</v>
      </c>
      <c r="G171" s="51">
        <f t="shared" si="49"/>
        <v>0</v>
      </c>
      <c r="H171" s="51">
        <f t="shared" si="49"/>
        <v>0</v>
      </c>
      <c r="I171" s="51">
        <f t="shared" si="49"/>
        <v>0</v>
      </c>
      <c r="J171" s="51">
        <f t="shared" si="49"/>
        <v>0</v>
      </c>
      <c r="K171" s="51">
        <f t="shared" si="49"/>
        <v>0</v>
      </c>
      <c r="L171" s="51">
        <f t="shared" si="49"/>
        <v>0</v>
      </c>
      <c r="M171" s="51">
        <f t="shared" si="49"/>
        <v>0</v>
      </c>
      <c r="N171" s="51">
        <f t="shared" si="29"/>
        <v>17</v>
      </c>
    </row>
    <row r="172" spans="1:14">
      <c r="A172" s="25">
        <v>2060799</v>
      </c>
      <c r="B172" s="25" t="s">
        <v>162</v>
      </c>
      <c r="C172" s="36">
        <v>17</v>
      </c>
      <c r="D172" s="51">
        <f t="shared" si="42"/>
        <v>0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>
        <f t="shared" si="29"/>
        <v>17</v>
      </c>
    </row>
    <row r="173" s="28" customFormat="1" spans="1:14">
      <c r="A173" s="25">
        <v>20699</v>
      </c>
      <c r="B173" s="25" t="s">
        <v>163</v>
      </c>
      <c r="C173" s="36">
        <v>100</v>
      </c>
      <c r="D173" s="51">
        <f t="shared" si="42"/>
        <v>58</v>
      </c>
      <c r="E173" s="51">
        <f t="shared" ref="E173:M173" si="50">SUM(E174)</f>
        <v>0</v>
      </c>
      <c r="F173" s="51">
        <f t="shared" si="50"/>
        <v>58</v>
      </c>
      <c r="G173" s="51">
        <f t="shared" si="50"/>
        <v>0</v>
      </c>
      <c r="H173" s="51">
        <f t="shared" si="50"/>
        <v>0</v>
      </c>
      <c r="I173" s="51">
        <f t="shared" si="50"/>
        <v>0</v>
      </c>
      <c r="J173" s="51">
        <f t="shared" si="50"/>
        <v>0</v>
      </c>
      <c r="K173" s="51">
        <f t="shared" si="50"/>
        <v>0</v>
      </c>
      <c r="L173" s="51">
        <f t="shared" si="50"/>
        <v>0</v>
      </c>
      <c r="M173" s="51">
        <f t="shared" si="50"/>
        <v>0</v>
      </c>
      <c r="N173" s="51">
        <f t="shared" si="29"/>
        <v>158</v>
      </c>
    </row>
    <row r="174" spans="1:14">
      <c r="A174" s="25">
        <v>2069999</v>
      </c>
      <c r="B174" s="25" t="s">
        <v>163</v>
      </c>
      <c r="C174" s="36">
        <v>100</v>
      </c>
      <c r="D174" s="51">
        <f t="shared" si="42"/>
        <v>58</v>
      </c>
      <c r="E174" s="51"/>
      <c r="F174" s="51">
        <f>27+31</f>
        <v>58</v>
      </c>
      <c r="G174" s="51"/>
      <c r="H174" s="51"/>
      <c r="I174" s="51"/>
      <c r="J174" s="51"/>
      <c r="K174" s="51"/>
      <c r="L174" s="51"/>
      <c r="M174" s="51"/>
      <c r="N174" s="51">
        <f t="shared" si="29"/>
        <v>158</v>
      </c>
    </row>
    <row r="175" s="28" customFormat="1" spans="1:14">
      <c r="A175" s="25">
        <v>207</v>
      </c>
      <c r="B175" s="25" t="s">
        <v>164</v>
      </c>
      <c r="C175" s="36">
        <v>3084</v>
      </c>
      <c r="D175" s="51">
        <f t="shared" si="42"/>
        <v>1436</v>
      </c>
      <c r="E175" s="51">
        <f>SUM(E176,E183,E188,E190,E193)</f>
        <v>0</v>
      </c>
      <c r="F175" s="51">
        <f>SUM(F176,F183,F188,F190,F193)</f>
        <v>32</v>
      </c>
      <c r="G175" s="51">
        <f t="shared" ref="G175:M175" si="51">SUM(G176,G183,G188,G190,G193)</f>
        <v>1150</v>
      </c>
      <c r="H175" s="51">
        <f t="shared" si="51"/>
        <v>0</v>
      </c>
      <c r="I175" s="51">
        <f t="shared" si="51"/>
        <v>0</v>
      </c>
      <c r="J175" s="51">
        <f t="shared" si="51"/>
        <v>0</v>
      </c>
      <c r="K175" s="51">
        <f t="shared" si="51"/>
        <v>0</v>
      </c>
      <c r="L175" s="51">
        <f t="shared" si="51"/>
        <v>254</v>
      </c>
      <c r="M175" s="51">
        <f t="shared" si="51"/>
        <v>0</v>
      </c>
      <c r="N175" s="51">
        <f t="shared" ref="N175:N185" si="52">C175+D175</f>
        <v>4520</v>
      </c>
    </row>
    <row r="176" s="28" customFormat="1" spans="1:14">
      <c r="A176" s="25">
        <v>20701</v>
      </c>
      <c r="B176" s="25" t="s">
        <v>165</v>
      </c>
      <c r="C176" s="36">
        <v>2477</v>
      </c>
      <c r="D176" s="51">
        <f t="shared" si="42"/>
        <v>345</v>
      </c>
      <c r="E176" s="51">
        <f t="shared" ref="E176:M176" si="53">SUM(E177:E182)</f>
        <v>0</v>
      </c>
      <c r="F176" s="51">
        <f t="shared" si="53"/>
        <v>0</v>
      </c>
      <c r="G176" s="51">
        <f t="shared" si="53"/>
        <v>326</v>
      </c>
      <c r="H176" s="51">
        <f t="shared" si="53"/>
        <v>0</v>
      </c>
      <c r="I176" s="51">
        <f t="shared" si="53"/>
        <v>0</v>
      </c>
      <c r="J176" s="51">
        <f t="shared" si="53"/>
        <v>0</v>
      </c>
      <c r="K176" s="51">
        <f t="shared" si="53"/>
        <v>0</v>
      </c>
      <c r="L176" s="51">
        <f t="shared" si="53"/>
        <v>19</v>
      </c>
      <c r="M176" s="51">
        <f t="shared" si="53"/>
        <v>0</v>
      </c>
      <c r="N176" s="51">
        <f t="shared" si="52"/>
        <v>2822</v>
      </c>
    </row>
    <row r="177" spans="1:14">
      <c r="A177" s="25">
        <v>2070101</v>
      </c>
      <c r="B177" s="25" t="s">
        <v>52</v>
      </c>
      <c r="C177" s="36">
        <v>256</v>
      </c>
      <c r="D177" s="51">
        <f t="shared" si="42"/>
        <v>19</v>
      </c>
      <c r="E177" s="51"/>
      <c r="F177" s="51"/>
      <c r="G177" s="51"/>
      <c r="H177" s="51"/>
      <c r="I177" s="51"/>
      <c r="J177" s="51"/>
      <c r="K177" s="51"/>
      <c r="L177" s="51">
        <f>2+17</f>
        <v>19</v>
      </c>
      <c r="M177" s="51"/>
      <c r="N177" s="51">
        <f t="shared" si="52"/>
        <v>275</v>
      </c>
    </row>
    <row r="178" spans="1:14">
      <c r="A178" s="25">
        <v>2070102</v>
      </c>
      <c r="B178" s="25" t="s">
        <v>65</v>
      </c>
      <c r="C178" s="36">
        <v>238</v>
      </c>
      <c r="D178" s="51">
        <f t="shared" si="42"/>
        <v>0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>
        <f t="shared" si="52"/>
        <v>238</v>
      </c>
    </row>
    <row r="179" spans="1:14">
      <c r="A179" s="25">
        <v>2070104</v>
      </c>
      <c r="B179" s="25" t="s">
        <v>166</v>
      </c>
      <c r="C179" s="36"/>
      <c r="D179" s="51">
        <f t="shared" si="42"/>
        <v>4</v>
      </c>
      <c r="E179" s="51"/>
      <c r="F179" s="51"/>
      <c r="G179" s="51">
        <v>4</v>
      </c>
      <c r="H179" s="51"/>
      <c r="I179" s="51"/>
      <c r="J179" s="51"/>
      <c r="K179" s="51"/>
      <c r="L179" s="51"/>
      <c r="M179" s="51"/>
      <c r="N179" s="51">
        <f t="shared" si="52"/>
        <v>4</v>
      </c>
    </row>
    <row r="180" spans="1:14">
      <c r="A180" s="25">
        <v>2070111</v>
      </c>
      <c r="B180" s="25" t="s">
        <v>167</v>
      </c>
      <c r="C180" s="36"/>
      <c r="D180" s="51">
        <f t="shared" si="42"/>
        <v>10</v>
      </c>
      <c r="E180" s="51"/>
      <c r="F180" s="51"/>
      <c r="G180" s="51">
        <v>10</v>
      </c>
      <c r="H180" s="51"/>
      <c r="I180" s="51"/>
      <c r="J180" s="51"/>
      <c r="K180" s="51"/>
      <c r="L180" s="51"/>
      <c r="M180" s="51"/>
      <c r="N180" s="51">
        <f t="shared" si="52"/>
        <v>10</v>
      </c>
    </row>
    <row r="181" spans="1:14">
      <c r="A181" s="25">
        <v>2070114</v>
      </c>
      <c r="B181" s="25" t="s">
        <v>168</v>
      </c>
      <c r="C181" s="36">
        <v>20</v>
      </c>
      <c r="D181" s="51">
        <f t="shared" si="42"/>
        <v>212</v>
      </c>
      <c r="E181" s="51"/>
      <c r="G181" s="51">
        <v>212</v>
      </c>
      <c r="H181" s="51"/>
      <c r="I181" s="51"/>
      <c r="J181" s="51"/>
      <c r="K181" s="51"/>
      <c r="L181" s="51"/>
      <c r="M181" s="51"/>
      <c r="N181" s="51">
        <f t="shared" si="52"/>
        <v>232</v>
      </c>
    </row>
    <row r="182" spans="1:14">
      <c r="A182" s="25">
        <v>2070199</v>
      </c>
      <c r="B182" s="25" t="s">
        <v>169</v>
      </c>
      <c r="C182" s="36">
        <v>1963</v>
      </c>
      <c r="D182" s="51">
        <f t="shared" si="42"/>
        <v>100</v>
      </c>
      <c r="E182" s="51"/>
      <c r="F182" s="51"/>
      <c r="G182" s="51">
        <v>100</v>
      </c>
      <c r="H182" s="51"/>
      <c r="I182" s="51"/>
      <c r="J182" s="51"/>
      <c r="K182" s="51"/>
      <c r="L182" s="51"/>
      <c r="M182" s="51"/>
      <c r="N182" s="51">
        <f t="shared" si="52"/>
        <v>2063</v>
      </c>
    </row>
    <row r="183" s="28" customFormat="1" spans="1:14">
      <c r="A183" s="25">
        <v>20702</v>
      </c>
      <c r="B183" s="25" t="s">
        <v>170</v>
      </c>
      <c r="C183" s="36">
        <v>30</v>
      </c>
      <c r="D183" s="51">
        <f t="shared" si="42"/>
        <v>553</v>
      </c>
      <c r="E183" s="51">
        <f>SUM(E184:E187)</f>
        <v>0</v>
      </c>
      <c r="F183" s="51">
        <f>SUM(F184:F187)</f>
        <v>0</v>
      </c>
      <c r="G183" s="51">
        <f t="shared" ref="G183:M183" si="54">SUM(G184:G187)</f>
        <v>553</v>
      </c>
      <c r="H183" s="51">
        <f t="shared" si="54"/>
        <v>0</v>
      </c>
      <c r="I183" s="51">
        <f t="shared" si="54"/>
        <v>0</v>
      </c>
      <c r="J183" s="51">
        <f t="shared" si="54"/>
        <v>0</v>
      </c>
      <c r="K183" s="51">
        <f t="shared" si="54"/>
        <v>0</v>
      </c>
      <c r="L183" s="51">
        <f t="shared" si="54"/>
        <v>0</v>
      </c>
      <c r="M183" s="51">
        <f t="shared" si="54"/>
        <v>0</v>
      </c>
      <c r="N183" s="51">
        <f t="shared" si="52"/>
        <v>583</v>
      </c>
    </row>
    <row r="184" spans="1:14">
      <c r="A184" s="25">
        <v>2070204</v>
      </c>
      <c r="B184" s="25" t="s">
        <v>171</v>
      </c>
      <c r="C184" s="36">
        <v>30</v>
      </c>
      <c r="D184" s="51">
        <f t="shared" si="42"/>
        <v>450</v>
      </c>
      <c r="E184" s="51"/>
      <c r="F184" s="51"/>
      <c r="G184" s="51">
        <v>450</v>
      </c>
      <c r="H184" s="51"/>
      <c r="I184" s="51"/>
      <c r="J184" s="51"/>
      <c r="K184" s="51"/>
      <c r="L184" s="51"/>
      <c r="M184" s="51"/>
      <c r="N184" s="51">
        <f t="shared" si="52"/>
        <v>480</v>
      </c>
    </row>
    <row r="185" s="28" customFormat="1" spans="1:14">
      <c r="A185" s="25">
        <v>2070205</v>
      </c>
      <c r="B185" s="25" t="s">
        <v>172</v>
      </c>
      <c r="C185" s="36"/>
      <c r="D185" s="51">
        <f t="shared" si="42"/>
        <v>50</v>
      </c>
      <c r="E185" s="51"/>
      <c r="F185" s="51"/>
      <c r="G185" s="51">
        <v>50</v>
      </c>
      <c r="H185" s="51"/>
      <c r="I185" s="51"/>
      <c r="J185" s="51"/>
      <c r="K185" s="51"/>
      <c r="L185" s="51"/>
      <c r="M185" s="51"/>
      <c r="N185" s="51">
        <f t="shared" si="52"/>
        <v>50</v>
      </c>
    </row>
    <row r="186" s="28" customFormat="1" spans="1:14">
      <c r="A186" s="25">
        <v>2070307</v>
      </c>
      <c r="B186" s="51" t="s">
        <v>173</v>
      </c>
      <c r="C186" s="36"/>
      <c r="D186" s="51">
        <f t="shared" si="42"/>
        <v>33</v>
      </c>
      <c r="E186" s="51"/>
      <c r="F186" s="51"/>
      <c r="G186" s="51">
        <v>33</v>
      </c>
      <c r="H186" s="51"/>
      <c r="I186" s="51"/>
      <c r="J186" s="51"/>
      <c r="K186" s="51"/>
      <c r="L186" s="51"/>
      <c r="M186" s="51"/>
      <c r="N186" s="51"/>
    </row>
    <row r="187" s="28" customFormat="1" spans="1:14">
      <c r="A187" s="25">
        <v>2070308</v>
      </c>
      <c r="B187" s="51" t="s">
        <v>174</v>
      </c>
      <c r="C187" s="36"/>
      <c r="D187" s="51">
        <f t="shared" si="42"/>
        <v>20</v>
      </c>
      <c r="E187" s="51"/>
      <c r="F187" s="51"/>
      <c r="G187" s="51">
        <v>20</v>
      </c>
      <c r="H187" s="51"/>
      <c r="I187" s="51"/>
      <c r="J187" s="51"/>
      <c r="K187" s="51"/>
      <c r="L187" s="51"/>
      <c r="M187" s="51"/>
      <c r="N187" s="51">
        <f t="shared" ref="N187:N194" si="55">C187+D187</f>
        <v>20</v>
      </c>
    </row>
    <row r="188" s="28" customFormat="1" spans="1:14">
      <c r="A188" s="25">
        <v>20703</v>
      </c>
      <c r="B188" s="25" t="s">
        <v>175</v>
      </c>
      <c r="C188" s="36">
        <v>30</v>
      </c>
      <c r="D188" s="51">
        <f t="shared" ref="D188:D194" si="56">SUM(E188:M188)</f>
        <v>0</v>
      </c>
      <c r="E188" s="51">
        <f t="shared" ref="E188:M188" si="57">SUM(E189)</f>
        <v>0</v>
      </c>
      <c r="F188" s="51">
        <f t="shared" si="57"/>
        <v>0</v>
      </c>
      <c r="G188" s="51">
        <f t="shared" si="57"/>
        <v>0</v>
      </c>
      <c r="H188" s="51">
        <f t="shared" si="57"/>
        <v>0</v>
      </c>
      <c r="I188" s="51">
        <f t="shared" si="57"/>
        <v>0</v>
      </c>
      <c r="J188" s="51">
        <f t="shared" si="57"/>
        <v>0</v>
      </c>
      <c r="K188" s="51">
        <f t="shared" si="57"/>
        <v>0</v>
      </c>
      <c r="L188" s="51">
        <f t="shared" si="57"/>
        <v>0</v>
      </c>
      <c r="M188" s="51">
        <f t="shared" si="57"/>
        <v>0</v>
      </c>
      <c r="N188" s="51">
        <f t="shared" si="55"/>
        <v>30</v>
      </c>
    </row>
    <row r="189" spans="1:14">
      <c r="A189" s="25">
        <v>2070399</v>
      </c>
      <c r="B189" s="25" t="s">
        <v>176</v>
      </c>
      <c r="C189" s="36">
        <v>30</v>
      </c>
      <c r="D189" s="51">
        <f t="shared" si="56"/>
        <v>0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>
        <f t="shared" si="55"/>
        <v>30</v>
      </c>
    </row>
    <row r="190" s="28" customFormat="1" spans="1:14">
      <c r="A190" s="25">
        <v>20708</v>
      </c>
      <c r="B190" s="25" t="s">
        <v>177</v>
      </c>
      <c r="C190" s="36">
        <v>547</v>
      </c>
      <c r="D190" s="51">
        <f t="shared" si="56"/>
        <v>157</v>
      </c>
      <c r="E190" s="51">
        <f t="shared" ref="E190:M190" si="58">SUM(E191:E192)</f>
        <v>0</v>
      </c>
      <c r="F190" s="51">
        <f t="shared" si="58"/>
        <v>17</v>
      </c>
      <c r="G190" s="51">
        <f t="shared" si="58"/>
        <v>105</v>
      </c>
      <c r="H190" s="51">
        <f t="shared" si="58"/>
        <v>0</v>
      </c>
      <c r="I190" s="51">
        <f t="shared" si="58"/>
        <v>0</v>
      </c>
      <c r="J190" s="51">
        <f t="shared" si="58"/>
        <v>0</v>
      </c>
      <c r="K190" s="51">
        <f t="shared" si="58"/>
        <v>0</v>
      </c>
      <c r="L190" s="51">
        <f t="shared" si="58"/>
        <v>35</v>
      </c>
      <c r="M190" s="51">
        <f t="shared" si="58"/>
        <v>0</v>
      </c>
      <c r="N190" s="51">
        <f t="shared" si="55"/>
        <v>704</v>
      </c>
    </row>
    <row r="191" spans="1:14">
      <c r="A191" s="25">
        <v>2070801</v>
      </c>
      <c r="B191" s="25" t="s">
        <v>52</v>
      </c>
      <c r="C191" s="36">
        <v>227</v>
      </c>
      <c r="D191" s="51">
        <f t="shared" si="56"/>
        <v>35</v>
      </c>
      <c r="E191" s="51"/>
      <c r="F191" s="51"/>
      <c r="G191" s="51"/>
      <c r="H191" s="51"/>
      <c r="I191" s="51"/>
      <c r="J191" s="51"/>
      <c r="K191" s="51"/>
      <c r="L191" s="51">
        <f>15+20</f>
        <v>35</v>
      </c>
      <c r="M191" s="51"/>
      <c r="N191" s="51">
        <f t="shared" si="55"/>
        <v>262</v>
      </c>
    </row>
    <row r="192" spans="1:14">
      <c r="A192" s="25">
        <v>2070899</v>
      </c>
      <c r="B192" s="25" t="s">
        <v>178</v>
      </c>
      <c r="C192" s="36">
        <v>320</v>
      </c>
      <c r="D192" s="51">
        <f t="shared" si="56"/>
        <v>122</v>
      </c>
      <c r="E192" s="51"/>
      <c r="F192" s="51">
        <v>17</v>
      </c>
      <c r="G192" s="51">
        <v>105</v>
      </c>
      <c r="H192" s="51"/>
      <c r="I192" s="51"/>
      <c r="J192" s="51"/>
      <c r="K192" s="51"/>
      <c r="L192" s="51"/>
      <c r="M192" s="51"/>
      <c r="N192" s="51">
        <f t="shared" si="55"/>
        <v>442</v>
      </c>
    </row>
    <row r="193" s="28" customFormat="1" spans="1:14">
      <c r="A193" s="25">
        <v>20799</v>
      </c>
      <c r="B193" s="25" t="s">
        <v>179</v>
      </c>
      <c r="C193" s="36"/>
      <c r="D193" s="51">
        <f t="shared" si="56"/>
        <v>381</v>
      </c>
      <c r="E193" s="51">
        <f>SUM(E194)</f>
        <v>0</v>
      </c>
      <c r="F193" s="51">
        <f t="shared" ref="F193:M193" si="59">SUM(F194)</f>
        <v>15</v>
      </c>
      <c r="G193" s="51">
        <f t="shared" si="59"/>
        <v>166</v>
      </c>
      <c r="H193" s="51">
        <f t="shared" si="59"/>
        <v>0</v>
      </c>
      <c r="I193" s="51">
        <f t="shared" si="59"/>
        <v>0</v>
      </c>
      <c r="J193" s="51">
        <f t="shared" si="59"/>
        <v>0</v>
      </c>
      <c r="K193" s="51">
        <f t="shared" si="59"/>
        <v>0</v>
      </c>
      <c r="L193" s="51">
        <f t="shared" si="59"/>
        <v>200</v>
      </c>
      <c r="M193" s="51">
        <f t="shared" si="59"/>
        <v>0</v>
      </c>
      <c r="N193" s="51">
        <f t="shared" si="55"/>
        <v>381</v>
      </c>
    </row>
    <row r="194" s="28" customFormat="1" spans="1:14">
      <c r="A194" s="25">
        <v>2079999</v>
      </c>
      <c r="B194" s="25" t="s">
        <v>179</v>
      </c>
      <c r="C194" s="36"/>
      <c r="D194" s="51">
        <f t="shared" si="56"/>
        <v>381</v>
      </c>
      <c r="E194" s="51"/>
      <c r="F194" s="51">
        <v>15</v>
      </c>
      <c r="G194" s="51">
        <v>166</v>
      </c>
      <c r="H194" s="51"/>
      <c r="I194" s="51"/>
      <c r="J194" s="51"/>
      <c r="K194" s="51"/>
      <c r="L194" s="51">
        <v>200</v>
      </c>
      <c r="M194" s="51"/>
      <c r="N194" s="51">
        <f t="shared" si="55"/>
        <v>381</v>
      </c>
    </row>
    <row r="195" s="28" customFormat="1" spans="1:14">
      <c r="A195" s="25">
        <v>208</v>
      </c>
      <c r="B195" s="25" t="s">
        <v>180</v>
      </c>
      <c r="C195" s="36">
        <v>18694</v>
      </c>
      <c r="D195" s="51">
        <f t="shared" ref="D195:D220" si="60">SUM(E195:M195)</f>
        <v>10473</v>
      </c>
      <c r="E195" s="51">
        <f>SUM(E196,E205,E210,E216,E218,E221,E226,E230,E236,E241,E245,E248,E251,E254,E256,E259,E265,E263)</f>
        <v>0</v>
      </c>
      <c r="F195" s="51">
        <f>SUM(F196,F205,F210,F216,F218,F221,F226,F230,F236,F241,F245,F248,F251,F254,F256,F259,F265,F263)</f>
        <v>323</v>
      </c>
      <c r="G195" s="51">
        <f t="shared" ref="G195:M195" si="61">SUM(G196,G205,G210,G216,G218,G221,G226,G230,G236,G241,G245,G248,G251,G254,G256,G259,G265,G263)</f>
        <v>9774</v>
      </c>
      <c r="H195" s="51">
        <f t="shared" si="61"/>
        <v>0</v>
      </c>
      <c r="I195" s="51">
        <f t="shared" si="61"/>
        <v>194</v>
      </c>
      <c r="J195" s="51">
        <f t="shared" si="61"/>
        <v>0</v>
      </c>
      <c r="K195" s="51">
        <f t="shared" si="61"/>
        <v>0</v>
      </c>
      <c r="L195" s="51">
        <f t="shared" si="61"/>
        <v>182</v>
      </c>
      <c r="M195" s="51">
        <f t="shared" si="61"/>
        <v>0</v>
      </c>
      <c r="N195" s="51">
        <f t="shared" ref="N195:N219" si="62">C195+D195</f>
        <v>29167</v>
      </c>
    </row>
    <row r="196" s="28" customFormat="1" spans="1:14">
      <c r="A196" s="25">
        <v>20801</v>
      </c>
      <c r="B196" s="25" t="s">
        <v>181</v>
      </c>
      <c r="C196" s="36">
        <v>2149</v>
      </c>
      <c r="D196" s="51">
        <f t="shared" si="60"/>
        <v>205</v>
      </c>
      <c r="E196" s="51">
        <f t="shared" ref="E196:M196" si="63">SUM(E197:E204)</f>
        <v>0</v>
      </c>
      <c r="F196" s="51">
        <f t="shared" si="63"/>
        <v>1</v>
      </c>
      <c r="G196" s="51">
        <f t="shared" si="63"/>
        <v>173</v>
      </c>
      <c r="H196" s="51">
        <f t="shared" si="63"/>
        <v>0</v>
      </c>
      <c r="I196" s="51">
        <f t="shared" si="63"/>
        <v>0</v>
      </c>
      <c r="J196" s="51">
        <f t="shared" si="63"/>
        <v>0</v>
      </c>
      <c r="K196" s="51">
        <f t="shared" si="63"/>
        <v>0</v>
      </c>
      <c r="L196" s="51">
        <f t="shared" si="63"/>
        <v>31</v>
      </c>
      <c r="M196" s="51">
        <f t="shared" si="63"/>
        <v>0</v>
      </c>
      <c r="N196" s="51">
        <f t="shared" si="62"/>
        <v>2354</v>
      </c>
    </row>
    <row r="197" spans="1:14">
      <c r="A197" s="25">
        <v>2080101</v>
      </c>
      <c r="B197" s="25" t="s">
        <v>52</v>
      </c>
      <c r="C197" s="36">
        <v>643</v>
      </c>
      <c r="D197" s="51">
        <f t="shared" si="60"/>
        <v>31</v>
      </c>
      <c r="E197" s="51"/>
      <c r="F197" s="51"/>
      <c r="G197" s="51"/>
      <c r="H197" s="51"/>
      <c r="I197" s="51"/>
      <c r="J197" s="51"/>
      <c r="K197" s="51"/>
      <c r="L197" s="51">
        <v>31</v>
      </c>
      <c r="M197" s="51"/>
      <c r="N197" s="51">
        <f t="shared" si="62"/>
        <v>674</v>
      </c>
    </row>
    <row r="198" spans="1:14">
      <c r="A198" s="25">
        <v>2080102</v>
      </c>
      <c r="B198" s="25" t="s">
        <v>65</v>
      </c>
      <c r="C198" s="36">
        <v>220</v>
      </c>
      <c r="D198" s="51">
        <f t="shared" si="60"/>
        <v>0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>
        <f t="shared" si="62"/>
        <v>220</v>
      </c>
    </row>
    <row r="199" spans="1:14">
      <c r="A199" s="25">
        <v>2080106</v>
      </c>
      <c r="B199" s="25" t="s">
        <v>182</v>
      </c>
      <c r="C199" s="36">
        <v>70</v>
      </c>
      <c r="D199" s="51">
        <f t="shared" si="60"/>
        <v>0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>
        <f t="shared" si="62"/>
        <v>70</v>
      </c>
    </row>
    <row r="200" spans="1:14">
      <c r="A200" s="25">
        <v>2080107</v>
      </c>
      <c r="B200" s="25" t="s">
        <v>183</v>
      </c>
      <c r="C200" s="36"/>
      <c r="D200" s="51">
        <f t="shared" si="60"/>
        <v>0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>
        <f t="shared" si="62"/>
        <v>0</v>
      </c>
    </row>
    <row r="201" spans="1:14">
      <c r="A201" s="25">
        <v>2080109</v>
      </c>
      <c r="B201" s="25" t="s">
        <v>184</v>
      </c>
      <c r="C201" s="36"/>
      <c r="D201" s="51">
        <f t="shared" si="60"/>
        <v>0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>
        <f t="shared" si="62"/>
        <v>0</v>
      </c>
    </row>
    <row r="202" spans="1:14">
      <c r="A202" s="25">
        <v>2080116</v>
      </c>
      <c r="B202" s="25" t="s">
        <v>185</v>
      </c>
      <c r="C202" s="36">
        <v>70</v>
      </c>
      <c r="D202" s="51">
        <f t="shared" si="60"/>
        <v>0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>
        <f t="shared" si="62"/>
        <v>70</v>
      </c>
    </row>
    <row r="203" spans="1:14">
      <c r="A203" s="25">
        <v>2080150</v>
      </c>
      <c r="B203" s="25" t="s">
        <v>57</v>
      </c>
      <c r="C203" s="36">
        <v>253</v>
      </c>
      <c r="D203" s="51">
        <f t="shared" si="60"/>
        <v>0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>
        <f t="shared" si="62"/>
        <v>253</v>
      </c>
    </row>
    <row r="204" spans="1:14">
      <c r="A204" s="25">
        <v>2080199</v>
      </c>
      <c r="B204" s="25" t="s">
        <v>186</v>
      </c>
      <c r="C204" s="36">
        <v>893</v>
      </c>
      <c r="D204" s="51">
        <f t="shared" si="60"/>
        <v>174</v>
      </c>
      <c r="E204" s="51"/>
      <c r="F204" s="51">
        <v>1</v>
      </c>
      <c r="G204" s="51">
        <v>173</v>
      </c>
      <c r="H204" s="51"/>
      <c r="I204" s="51"/>
      <c r="J204" s="51"/>
      <c r="K204" s="51"/>
      <c r="L204" s="51"/>
      <c r="M204" s="51"/>
      <c r="N204" s="51">
        <f t="shared" si="62"/>
        <v>1067</v>
      </c>
    </row>
    <row r="205" s="28" customFormat="1" spans="1:14">
      <c r="A205" s="25">
        <v>20802</v>
      </c>
      <c r="B205" s="25" t="s">
        <v>187</v>
      </c>
      <c r="C205" s="36">
        <v>513</v>
      </c>
      <c r="D205" s="51">
        <f t="shared" si="60"/>
        <v>25</v>
      </c>
      <c r="E205" s="51">
        <f t="shared" ref="E205:M205" si="64">SUM(E206:E209)</f>
        <v>0</v>
      </c>
      <c r="F205" s="51">
        <f t="shared" si="64"/>
        <v>0</v>
      </c>
      <c r="G205" s="51">
        <f t="shared" si="64"/>
        <v>0</v>
      </c>
      <c r="H205" s="51">
        <f t="shared" si="64"/>
        <v>0</v>
      </c>
      <c r="I205" s="51">
        <f t="shared" si="64"/>
        <v>0</v>
      </c>
      <c r="J205" s="51">
        <f t="shared" si="64"/>
        <v>0</v>
      </c>
      <c r="K205" s="51">
        <f t="shared" si="64"/>
        <v>0</v>
      </c>
      <c r="L205" s="51">
        <f t="shared" si="64"/>
        <v>25</v>
      </c>
      <c r="M205" s="51">
        <f t="shared" si="64"/>
        <v>0</v>
      </c>
      <c r="N205" s="51">
        <f t="shared" si="62"/>
        <v>538</v>
      </c>
    </row>
    <row r="206" spans="1:14">
      <c r="A206" s="25">
        <v>2080201</v>
      </c>
      <c r="B206" s="25" t="s">
        <v>52</v>
      </c>
      <c r="C206" s="36">
        <v>347</v>
      </c>
      <c r="D206" s="51">
        <f t="shared" si="60"/>
        <v>25</v>
      </c>
      <c r="E206" s="51"/>
      <c r="F206" s="51"/>
      <c r="G206" s="51"/>
      <c r="H206" s="51"/>
      <c r="I206" s="51"/>
      <c r="J206" s="51"/>
      <c r="K206" s="51"/>
      <c r="L206" s="51">
        <f>12+13</f>
        <v>25</v>
      </c>
      <c r="M206" s="51"/>
      <c r="N206" s="51">
        <f t="shared" si="62"/>
        <v>372</v>
      </c>
    </row>
    <row r="207" spans="1:14">
      <c r="A207" s="25">
        <v>2080202</v>
      </c>
      <c r="B207" s="25" t="s">
        <v>65</v>
      </c>
      <c r="C207" s="36">
        <v>10</v>
      </c>
      <c r="D207" s="51">
        <f t="shared" si="60"/>
        <v>0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>
        <f t="shared" si="62"/>
        <v>10</v>
      </c>
    </row>
    <row r="208" spans="1:14">
      <c r="A208" s="25">
        <v>2080208</v>
      </c>
      <c r="B208" s="25" t="s">
        <v>188</v>
      </c>
      <c r="C208" s="36"/>
      <c r="D208" s="51">
        <f t="shared" si="60"/>
        <v>0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>
        <f t="shared" si="62"/>
        <v>0</v>
      </c>
    </row>
    <row r="209" spans="1:14">
      <c r="A209" s="25">
        <v>2080299</v>
      </c>
      <c r="B209" s="25" t="s">
        <v>189</v>
      </c>
      <c r="C209" s="36">
        <v>156</v>
      </c>
      <c r="D209" s="51">
        <f t="shared" si="60"/>
        <v>0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>
        <f t="shared" si="62"/>
        <v>156</v>
      </c>
    </row>
    <row r="210" s="28" customFormat="1" spans="1:14">
      <c r="A210" s="25">
        <v>20805</v>
      </c>
      <c r="B210" s="25" t="s">
        <v>190</v>
      </c>
      <c r="C210" s="36">
        <v>8063</v>
      </c>
      <c r="D210" s="51">
        <f t="shared" si="60"/>
        <v>0</v>
      </c>
      <c r="E210" s="51">
        <f t="shared" ref="E210:M210" si="65">SUM(E211:E215)</f>
        <v>0</v>
      </c>
      <c r="F210" s="51">
        <f t="shared" si="65"/>
        <v>0</v>
      </c>
      <c r="G210" s="51">
        <f t="shared" si="65"/>
        <v>0</v>
      </c>
      <c r="H210" s="51">
        <f t="shared" si="65"/>
        <v>0</v>
      </c>
      <c r="I210" s="51">
        <f t="shared" si="65"/>
        <v>0</v>
      </c>
      <c r="J210" s="51">
        <f t="shared" si="65"/>
        <v>0</v>
      </c>
      <c r="K210" s="51">
        <f t="shared" si="65"/>
        <v>0</v>
      </c>
      <c r="L210" s="51">
        <f t="shared" si="65"/>
        <v>0</v>
      </c>
      <c r="M210" s="51">
        <f t="shared" si="65"/>
        <v>0</v>
      </c>
      <c r="N210" s="51">
        <f t="shared" si="62"/>
        <v>8063</v>
      </c>
    </row>
    <row r="211" spans="1:14">
      <c r="A211" s="25">
        <v>2080501</v>
      </c>
      <c r="B211" s="25" t="s">
        <v>191</v>
      </c>
      <c r="C211" s="36">
        <v>1430</v>
      </c>
      <c r="D211" s="51">
        <f t="shared" si="60"/>
        <v>0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>
        <f t="shared" si="62"/>
        <v>1430</v>
      </c>
    </row>
    <row r="212" spans="1:14">
      <c r="A212" s="25">
        <v>2080502</v>
      </c>
      <c r="B212" s="25" t="s">
        <v>192</v>
      </c>
      <c r="C212" s="36">
        <v>1374</v>
      </c>
      <c r="D212" s="51">
        <f t="shared" si="60"/>
        <v>0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>
        <f t="shared" si="62"/>
        <v>1374</v>
      </c>
    </row>
    <row r="213" spans="1:14">
      <c r="A213" s="25">
        <v>2080505</v>
      </c>
      <c r="B213" s="25" t="s">
        <v>193</v>
      </c>
      <c r="C213" s="36">
        <v>4509</v>
      </c>
      <c r="D213" s="51">
        <f t="shared" si="60"/>
        <v>0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>
        <f t="shared" si="62"/>
        <v>4509</v>
      </c>
    </row>
    <row r="214" spans="1:14">
      <c r="A214" s="25">
        <v>2080506</v>
      </c>
      <c r="B214" s="25" t="s">
        <v>194</v>
      </c>
      <c r="C214" s="36">
        <v>750</v>
      </c>
      <c r="D214" s="51">
        <f t="shared" si="60"/>
        <v>0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>
        <f t="shared" si="62"/>
        <v>750</v>
      </c>
    </row>
    <row r="215" spans="1:14">
      <c r="A215" s="25">
        <v>2080599</v>
      </c>
      <c r="B215" s="25" t="s">
        <v>195</v>
      </c>
      <c r="C215" s="36"/>
      <c r="D215" s="51">
        <f t="shared" si="60"/>
        <v>0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>
        <f t="shared" si="62"/>
        <v>0</v>
      </c>
    </row>
    <row r="216" s="28" customFormat="1" spans="1:14">
      <c r="A216" s="25">
        <v>20806</v>
      </c>
      <c r="B216" s="25" t="s">
        <v>196</v>
      </c>
      <c r="C216" s="36"/>
      <c r="D216" s="51">
        <f t="shared" si="60"/>
        <v>0</v>
      </c>
      <c r="E216" s="51">
        <f t="shared" ref="E216:M216" si="66">SUM(E217)</f>
        <v>0</v>
      </c>
      <c r="F216" s="51">
        <f t="shared" si="66"/>
        <v>0</v>
      </c>
      <c r="G216" s="51">
        <f t="shared" si="66"/>
        <v>0</v>
      </c>
      <c r="H216" s="51">
        <f t="shared" si="66"/>
        <v>0</v>
      </c>
      <c r="I216" s="51">
        <f t="shared" si="66"/>
        <v>0</v>
      </c>
      <c r="J216" s="51">
        <f t="shared" si="66"/>
        <v>0</v>
      </c>
      <c r="K216" s="51">
        <f t="shared" si="66"/>
        <v>0</v>
      </c>
      <c r="L216" s="51">
        <f t="shared" si="66"/>
        <v>0</v>
      </c>
      <c r="M216" s="51">
        <f t="shared" si="66"/>
        <v>0</v>
      </c>
      <c r="N216" s="51">
        <f t="shared" si="62"/>
        <v>0</v>
      </c>
    </row>
    <row r="217" spans="1:14">
      <c r="A217" s="25">
        <v>2080699</v>
      </c>
      <c r="B217" s="25" t="s">
        <v>197</v>
      </c>
      <c r="C217" s="36"/>
      <c r="D217" s="51">
        <f t="shared" si="60"/>
        <v>0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1">
        <f t="shared" si="62"/>
        <v>0</v>
      </c>
    </row>
    <row r="218" s="28" customFormat="1" spans="1:14">
      <c r="A218" s="25">
        <v>20807</v>
      </c>
      <c r="B218" s="25" t="s">
        <v>198</v>
      </c>
      <c r="C218" s="36">
        <v>10</v>
      </c>
      <c r="D218" s="51">
        <f t="shared" si="60"/>
        <v>1564</v>
      </c>
      <c r="E218" s="51">
        <f>SUM(E219:E220)</f>
        <v>0</v>
      </c>
      <c r="F218" s="51">
        <f t="shared" ref="F218:M218" si="67">SUM(F219:F220)</f>
        <v>0</v>
      </c>
      <c r="G218" s="51">
        <f t="shared" si="67"/>
        <v>1564</v>
      </c>
      <c r="H218" s="51">
        <f t="shared" si="67"/>
        <v>0</v>
      </c>
      <c r="I218" s="51">
        <f t="shared" si="67"/>
        <v>0</v>
      </c>
      <c r="J218" s="51">
        <f t="shared" si="67"/>
        <v>0</v>
      </c>
      <c r="K218" s="51">
        <f t="shared" si="67"/>
        <v>0</v>
      </c>
      <c r="L218" s="51">
        <f t="shared" si="67"/>
        <v>0</v>
      </c>
      <c r="M218" s="51">
        <f t="shared" si="67"/>
        <v>0</v>
      </c>
      <c r="N218" s="51">
        <f t="shared" si="62"/>
        <v>1574</v>
      </c>
    </row>
    <row r="219" spans="1:14">
      <c r="A219" s="25">
        <v>2080701</v>
      </c>
      <c r="B219" s="25" t="s">
        <v>199</v>
      </c>
      <c r="C219" s="36">
        <v>10</v>
      </c>
      <c r="D219" s="51">
        <f t="shared" si="60"/>
        <v>0</v>
      </c>
      <c r="E219" s="51"/>
      <c r="F219" s="51"/>
      <c r="G219" s="51"/>
      <c r="H219" s="51"/>
      <c r="I219" s="51"/>
      <c r="J219" s="51"/>
      <c r="K219" s="51"/>
      <c r="L219" s="51"/>
      <c r="M219" s="51"/>
      <c r="N219" s="51">
        <f t="shared" si="62"/>
        <v>10</v>
      </c>
    </row>
    <row r="220" s="28" customFormat="1" spans="1:14">
      <c r="A220" s="25">
        <v>2080799</v>
      </c>
      <c r="B220" s="51" t="s">
        <v>200</v>
      </c>
      <c r="C220" s="36"/>
      <c r="D220" s="51">
        <f t="shared" si="60"/>
        <v>1564</v>
      </c>
      <c r="E220" s="51"/>
      <c r="F220" s="51" t="s">
        <v>31</v>
      </c>
      <c r="G220" s="51">
        <v>1564</v>
      </c>
      <c r="H220" s="51"/>
      <c r="I220" s="51"/>
      <c r="J220" s="51"/>
      <c r="K220" s="51"/>
      <c r="L220" s="51"/>
      <c r="M220" s="51"/>
      <c r="N220" s="51"/>
    </row>
    <row r="221" s="28" customFormat="1" spans="1:14">
      <c r="A221" s="25">
        <v>20808</v>
      </c>
      <c r="B221" s="25" t="s">
        <v>201</v>
      </c>
      <c r="C221" s="36">
        <v>671</v>
      </c>
      <c r="D221" s="51">
        <f t="shared" ref="D221:D279" si="68">SUM(E221:M221)</f>
        <v>1590</v>
      </c>
      <c r="E221" s="51">
        <f t="shared" ref="E221:M221" si="69">SUM(E222:E225)</f>
        <v>0</v>
      </c>
      <c r="F221" s="51">
        <f t="shared" si="69"/>
        <v>0</v>
      </c>
      <c r="G221" s="51">
        <f t="shared" si="69"/>
        <v>1590</v>
      </c>
      <c r="H221" s="51">
        <f t="shared" si="69"/>
        <v>0</v>
      </c>
      <c r="I221" s="51">
        <f t="shared" si="69"/>
        <v>0</v>
      </c>
      <c r="J221" s="51">
        <f t="shared" si="69"/>
        <v>0</v>
      </c>
      <c r="K221" s="51">
        <f t="shared" si="69"/>
        <v>0</v>
      </c>
      <c r="L221" s="51">
        <f t="shared" si="69"/>
        <v>0</v>
      </c>
      <c r="M221" s="51">
        <f t="shared" si="69"/>
        <v>0</v>
      </c>
      <c r="N221" s="51">
        <f t="shared" ref="N221:N284" si="70">C221+D221</f>
        <v>2261</v>
      </c>
    </row>
    <row r="222" spans="1:14">
      <c r="A222" s="25">
        <v>2080805</v>
      </c>
      <c r="B222" s="25" t="s">
        <v>202</v>
      </c>
      <c r="C222" s="36">
        <v>42</v>
      </c>
      <c r="D222" s="51">
        <f t="shared" si="68"/>
        <v>136</v>
      </c>
      <c r="E222" s="51"/>
      <c r="F222" s="51" t="s">
        <v>31</v>
      </c>
      <c r="G222" s="51">
        <v>136</v>
      </c>
      <c r="H222" s="51"/>
      <c r="I222" s="51"/>
      <c r="J222" s="51"/>
      <c r="K222" s="51"/>
      <c r="L222" s="51"/>
      <c r="M222" s="51"/>
      <c r="N222" s="51">
        <f t="shared" si="70"/>
        <v>178</v>
      </c>
    </row>
    <row r="223" spans="1:14">
      <c r="A223" s="25">
        <v>2080807</v>
      </c>
      <c r="B223" s="25" t="s">
        <v>203</v>
      </c>
      <c r="C223" s="36"/>
      <c r="D223" s="51">
        <f t="shared" si="68"/>
        <v>0</v>
      </c>
      <c r="E223" s="51"/>
      <c r="F223" s="51"/>
      <c r="G223" s="51"/>
      <c r="H223" s="51"/>
      <c r="I223" s="51"/>
      <c r="J223" s="51"/>
      <c r="K223" s="51"/>
      <c r="L223" s="51"/>
      <c r="M223" s="51"/>
      <c r="N223" s="51">
        <f t="shared" si="70"/>
        <v>0</v>
      </c>
    </row>
    <row r="224" spans="1:14">
      <c r="A224" s="25">
        <v>2080808</v>
      </c>
      <c r="B224" s="25" t="s">
        <v>204</v>
      </c>
      <c r="C224" s="36">
        <v>376</v>
      </c>
      <c r="D224" s="51">
        <f t="shared" si="68"/>
        <v>0</v>
      </c>
      <c r="E224" s="51"/>
      <c r="F224" s="51"/>
      <c r="G224" s="51"/>
      <c r="H224" s="51"/>
      <c r="I224" s="51"/>
      <c r="J224" s="51"/>
      <c r="K224" s="51"/>
      <c r="L224" s="51"/>
      <c r="M224" s="51"/>
      <c r="N224" s="51">
        <f t="shared" si="70"/>
        <v>376</v>
      </c>
    </row>
    <row r="225" spans="1:14">
      <c r="A225" s="25">
        <v>2080899</v>
      </c>
      <c r="B225" s="25" t="s">
        <v>205</v>
      </c>
      <c r="C225" s="36">
        <v>253</v>
      </c>
      <c r="D225" s="51">
        <f t="shared" si="68"/>
        <v>1454</v>
      </c>
      <c r="E225" s="51"/>
      <c r="F225" s="51" t="s">
        <v>31</v>
      </c>
      <c r="G225" s="51">
        <v>1454</v>
      </c>
      <c r="H225" s="51"/>
      <c r="I225" s="51"/>
      <c r="J225" s="51"/>
      <c r="K225" s="51"/>
      <c r="L225" s="51"/>
      <c r="M225" s="51"/>
      <c r="N225" s="51">
        <f t="shared" si="70"/>
        <v>1707</v>
      </c>
    </row>
    <row r="226" s="28" customFormat="1" spans="1:14">
      <c r="A226" s="25">
        <v>20809</v>
      </c>
      <c r="B226" s="25" t="s">
        <v>206</v>
      </c>
      <c r="C226" s="36">
        <v>255</v>
      </c>
      <c r="D226" s="51">
        <f t="shared" si="68"/>
        <v>10</v>
      </c>
      <c r="E226" s="51">
        <f t="shared" ref="E226:M226" si="71">SUM(E227:E229)</f>
        <v>0</v>
      </c>
      <c r="F226" s="51">
        <f t="shared" si="71"/>
        <v>8</v>
      </c>
      <c r="G226" s="51">
        <f t="shared" si="71"/>
        <v>2</v>
      </c>
      <c r="H226" s="51">
        <f t="shared" si="71"/>
        <v>0</v>
      </c>
      <c r="I226" s="51">
        <f t="shared" si="71"/>
        <v>0</v>
      </c>
      <c r="J226" s="51">
        <f t="shared" si="71"/>
        <v>0</v>
      </c>
      <c r="K226" s="51">
        <f t="shared" si="71"/>
        <v>0</v>
      </c>
      <c r="L226" s="51">
        <f t="shared" si="71"/>
        <v>0</v>
      </c>
      <c r="M226" s="51">
        <f t="shared" si="71"/>
        <v>0</v>
      </c>
      <c r="N226" s="51">
        <f t="shared" si="70"/>
        <v>265</v>
      </c>
    </row>
    <row r="227" spans="1:14">
      <c r="A227" s="25">
        <v>2080901</v>
      </c>
      <c r="B227" s="25" t="s">
        <v>207</v>
      </c>
      <c r="C227" s="36">
        <v>242</v>
      </c>
      <c r="D227" s="51">
        <f t="shared" si="68"/>
        <v>8</v>
      </c>
      <c r="E227" s="51"/>
      <c r="F227" s="51">
        <v>8</v>
      </c>
      <c r="G227" s="51"/>
      <c r="H227" s="51"/>
      <c r="I227" s="51"/>
      <c r="J227" s="51"/>
      <c r="K227" s="51"/>
      <c r="L227" s="51"/>
      <c r="M227" s="51"/>
      <c r="N227" s="51">
        <f t="shared" si="70"/>
        <v>250</v>
      </c>
    </row>
    <row r="228" spans="1:14">
      <c r="A228" s="25">
        <v>2080905</v>
      </c>
      <c r="B228" s="25" t="s">
        <v>208</v>
      </c>
      <c r="C228" s="36"/>
      <c r="D228" s="51">
        <f t="shared" si="68"/>
        <v>6</v>
      </c>
      <c r="E228" s="51"/>
      <c r="F228" s="51" t="s">
        <v>31</v>
      </c>
      <c r="G228" s="51">
        <v>6</v>
      </c>
      <c r="H228" s="51"/>
      <c r="I228" s="51"/>
      <c r="J228" s="51"/>
      <c r="K228" s="51"/>
      <c r="L228" s="51"/>
      <c r="M228" s="51"/>
      <c r="N228" s="51">
        <f t="shared" si="70"/>
        <v>6</v>
      </c>
    </row>
    <row r="229" spans="1:14">
      <c r="A229" s="25">
        <v>2080999</v>
      </c>
      <c r="B229" s="25" t="s">
        <v>209</v>
      </c>
      <c r="C229" s="36">
        <v>13</v>
      </c>
      <c r="D229" s="51">
        <f t="shared" si="68"/>
        <v>-4</v>
      </c>
      <c r="E229" s="51"/>
      <c r="F229" s="51" t="s">
        <v>31</v>
      </c>
      <c r="G229" s="51">
        <v>-4</v>
      </c>
      <c r="H229" s="51"/>
      <c r="I229" s="51"/>
      <c r="J229" s="51"/>
      <c r="K229" s="51"/>
      <c r="L229" s="51"/>
      <c r="M229" s="51"/>
      <c r="N229" s="51">
        <f t="shared" si="70"/>
        <v>9</v>
      </c>
    </row>
    <row r="230" s="28" customFormat="1" spans="1:14">
      <c r="A230" s="25">
        <v>20810</v>
      </c>
      <c r="B230" s="25" t="s">
        <v>210</v>
      </c>
      <c r="C230" s="36">
        <v>529</v>
      </c>
      <c r="D230" s="51">
        <f t="shared" si="68"/>
        <v>175</v>
      </c>
      <c r="E230" s="51">
        <f t="shared" ref="E230:M230" si="72">SUM(E231:E235)</f>
        <v>0</v>
      </c>
      <c r="F230" s="51">
        <f t="shared" si="72"/>
        <v>9</v>
      </c>
      <c r="G230" s="51">
        <f t="shared" si="72"/>
        <v>166</v>
      </c>
      <c r="H230" s="51">
        <f t="shared" si="72"/>
        <v>0</v>
      </c>
      <c r="I230" s="51">
        <f t="shared" si="72"/>
        <v>0</v>
      </c>
      <c r="J230" s="51">
        <f t="shared" si="72"/>
        <v>0</v>
      </c>
      <c r="K230" s="51">
        <f t="shared" si="72"/>
        <v>0</v>
      </c>
      <c r="L230" s="51">
        <f t="shared" si="72"/>
        <v>0</v>
      </c>
      <c r="M230" s="51">
        <f t="shared" si="72"/>
        <v>0</v>
      </c>
      <c r="N230" s="51">
        <f t="shared" si="70"/>
        <v>704</v>
      </c>
    </row>
    <row r="231" spans="1:14">
      <c r="A231" s="25">
        <v>2081001</v>
      </c>
      <c r="B231" s="25" t="s">
        <v>211</v>
      </c>
      <c r="C231" s="36">
        <v>25</v>
      </c>
      <c r="D231" s="51">
        <f t="shared" si="68"/>
        <v>9</v>
      </c>
      <c r="E231" s="51"/>
      <c r="F231" s="51">
        <v>9</v>
      </c>
      <c r="G231" s="51"/>
      <c r="H231" s="51"/>
      <c r="I231" s="51"/>
      <c r="J231" s="51"/>
      <c r="K231" s="51"/>
      <c r="L231" s="51"/>
      <c r="M231" s="51"/>
      <c r="N231" s="51">
        <f t="shared" si="70"/>
        <v>34</v>
      </c>
    </row>
    <row r="232" spans="1:14">
      <c r="A232" s="25">
        <v>2081002</v>
      </c>
      <c r="B232" s="25" t="s">
        <v>212</v>
      </c>
      <c r="C232" s="36">
        <v>252</v>
      </c>
      <c r="D232" s="51">
        <f t="shared" si="68"/>
        <v>0</v>
      </c>
      <c r="E232" s="51"/>
      <c r="F232" s="51"/>
      <c r="G232" s="51"/>
      <c r="H232" s="51"/>
      <c r="I232" s="51"/>
      <c r="J232" s="51"/>
      <c r="K232" s="51"/>
      <c r="L232" s="51"/>
      <c r="M232" s="51"/>
      <c r="N232" s="51">
        <f t="shared" si="70"/>
        <v>252</v>
      </c>
    </row>
    <row r="233" spans="1:14">
      <c r="A233" s="25">
        <v>2081004</v>
      </c>
      <c r="B233" s="25" t="s">
        <v>213</v>
      </c>
      <c r="C233" s="36">
        <v>37</v>
      </c>
      <c r="D233" s="51">
        <f t="shared" si="68"/>
        <v>0</v>
      </c>
      <c r="E233" s="51"/>
      <c r="F233" s="51"/>
      <c r="G233" s="51"/>
      <c r="H233" s="51"/>
      <c r="I233" s="51"/>
      <c r="J233" s="51"/>
      <c r="K233" s="51"/>
      <c r="L233" s="51"/>
      <c r="M233" s="51"/>
      <c r="N233" s="51">
        <f t="shared" si="70"/>
        <v>37</v>
      </c>
    </row>
    <row r="234" spans="1:14">
      <c r="A234" s="25">
        <v>2081006</v>
      </c>
      <c r="B234" s="25" t="s">
        <v>214</v>
      </c>
      <c r="C234" s="36">
        <v>215</v>
      </c>
      <c r="D234" s="51">
        <f t="shared" si="68"/>
        <v>0</v>
      </c>
      <c r="E234" s="51"/>
      <c r="F234" s="51"/>
      <c r="G234" s="51"/>
      <c r="H234" s="51"/>
      <c r="I234" s="51"/>
      <c r="J234" s="51"/>
      <c r="K234" s="51"/>
      <c r="L234" s="51"/>
      <c r="M234" s="51"/>
      <c r="N234" s="51">
        <f t="shared" si="70"/>
        <v>215</v>
      </c>
    </row>
    <row r="235" spans="1:14">
      <c r="A235" s="25">
        <v>2081099</v>
      </c>
      <c r="B235" s="25" t="s">
        <v>215</v>
      </c>
      <c r="C235" s="36"/>
      <c r="D235" s="51">
        <f t="shared" si="68"/>
        <v>166</v>
      </c>
      <c r="E235" s="51"/>
      <c r="F235" s="51" t="s">
        <v>31</v>
      </c>
      <c r="G235" s="51">
        <v>166</v>
      </c>
      <c r="H235" s="51"/>
      <c r="I235" s="51"/>
      <c r="J235" s="51"/>
      <c r="K235" s="51"/>
      <c r="L235" s="51"/>
      <c r="M235" s="51"/>
      <c r="N235" s="51">
        <f t="shared" si="70"/>
        <v>166</v>
      </c>
    </row>
    <row r="236" s="28" customFormat="1" spans="1:14">
      <c r="A236" s="25">
        <v>20811</v>
      </c>
      <c r="B236" s="25" t="s">
        <v>216</v>
      </c>
      <c r="C236" s="36">
        <v>887</v>
      </c>
      <c r="D236" s="51">
        <f t="shared" si="68"/>
        <v>304</v>
      </c>
      <c r="E236" s="51">
        <f t="shared" ref="E236:M236" si="73">SUM(E237:E240)</f>
        <v>0</v>
      </c>
      <c r="F236" s="51">
        <f t="shared" si="73"/>
        <v>170</v>
      </c>
      <c r="G236" s="51">
        <f t="shared" si="73"/>
        <v>128</v>
      </c>
      <c r="H236" s="51">
        <f t="shared" si="73"/>
        <v>0</v>
      </c>
      <c r="I236" s="51">
        <f t="shared" si="73"/>
        <v>0</v>
      </c>
      <c r="J236" s="51">
        <f t="shared" si="73"/>
        <v>0</v>
      </c>
      <c r="K236" s="51">
        <f t="shared" si="73"/>
        <v>0</v>
      </c>
      <c r="L236" s="51">
        <f t="shared" si="73"/>
        <v>6</v>
      </c>
      <c r="M236" s="51">
        <f t="shared" si="73"/>
        <v>0</v>
      </c>
      <c r="N236" s="51">
        <f t="shared" si="70"/>
        <v>1191</v>
      </c>
    </row>
    <row r="237" spans="1:14">
      <c r="A237" s="25">
        <v>2081101</v>
      </c>
      <c r="B237" s="25" t="s">
        <v>52</v>
      </c>
      <c r="C237" s="36">
        <v>123</v>
      </c>
      <c r="D237" s="51">
        <f t="shared" si="68"/>
        <v>6</v>
      </c>
      <c r="E237" s="51"/>
      <c r="F237" s="51"/>
      <c r="G237" s="51"/>
      <c r="H237" s="51"/>
      <c r="I237" s="51"/>
      <c r="J237" s="51"/>
      <c r="K237" s="51"/>
      <c r="L237" s="51">
        <f>4+2</f>
        <v>6</v>
      </c>
      <c r="M237" s="51"/>
      <c r="N237" s="51">
        <f t="shared" si="70"/>
        <v>129</v>
      </c>
    </row>
    <row r="238" spans="1:14">
      <c r="A238" s="25">
        <v>2081104</v>
      </c>
      <c r="B238" s="25" t="s">
        <v>217</v>
      </c>
      <c r="C238" s="36">
        <v>12</v>
      </c>
      <c r="D238" s="51">
        <f t="shared" si="68"/>
        <v>0</v>
      </c>
      <c r="E238" s="51"/>
      <c r="F238" s="51"/>
      <c r="G238" s="51"/>
      <c r="H238" s="51"/>
      <c r="I238" s="51"/>
      <c r="J238" s="51"/>
      <c r="K238" s="51"/>
      <c r="L238" s="51"/>
      <c r="M238" s="51"/>
      <c r="N238" s="51">
        <f t="shared" si="70"/>
        <v>12</v>
      </c>
    </row>
    <row r="239" spans="1:14">
      <c r="A239" s="25">
        <v>2081107</v>
      </c>
      <c r="B239" s="25" t="s">
        <v>218</v>
      </c>
      <c r="C239" s="36">
        <v>601</v>
      </c>
      <c r="D239" s="51">
        <f t="shared" si="68"/>
        <v>101</v>
      </c>
      <c r="E239" s="51"/>
      <c r="F239" s="51">
        <v>88</v>
      </c>
      <c r="G239" s="51">
        <v>13</v>
      </c>
      <c r="H239" s="51"/>
      <c r="I239" s="51"/>
      <c r="J239" s="51"/>
      <c r="K239" s="51"/>
      <c r="L239" s="51"/>
      <c r="M239" s="51"/>
      <c r="N239" s="51">
        <f t="shared" si="70"/>
        <v>702</v>
      </c>
    </row>
    <row r="240" spans="1:14">
      <c r="A240" s="25">
        <v>2081199</v>
      </c>
      <c r="B240" s="25" t="s">
        <v>219</v>
      </c>
      <c r="C240" s="36">
        <v>151</v>
      </c>
      <c r="D240" s="51">
        <f t="shared" si="68"/>
        <v>197</v>
      </c>
      <c r="E240" s="51"/>
      <c r="F240" s="51">
        <v>82</v>
      </c>
      <c r="G240" s="51">
        <v>115</v>
      </c>
      <c r="H240" s="51"/>
      <c r="I240" s="51"/>
      <c r="J240" s="51"/>
      <c r="K240" s="51"/>
      <c r="L240" s="51"/>
      <c r="M240" s="51"/>
      <c r="N240" s="51">
        <f t="shared" si="70"/>
        <v>348</v>
      </c>
    </row>
    <row r="241" s="28" customFormat="1" spans="1:14">
      <c r="A241" s="25">
        <v>20816</v>
      </c>
      <c r="B241" s="25" t="s">
        <v>220</v>
      </c>
      <c r="C241" s="36">
        <v>89</v>
      </c>
      <c r="D241" s="51">
        <f t="shared" si="68"/>
        <v>2</v>
      </c>
      <c r="E241" s="51">
        <f t="shared" ref="E241:M241" si="74">SUM(E242:E244)</f>
        <v>0</v>
      </c>
      <c r="F241" s="51">
        <f t="shared" si="74"/>
        <v>0</v>
      </c>
      <c r="G241" s="51">
        <f t="shared" si="74"/>
        <v>0</v>
      </c>
      <c r="H241" s="51">
        <f t="shared" si="74"/>
        <v>0</v>
      </c>
      <c r="I241" s="51">
        <f t="shared" si="74"/>
        <v>0</v>
      </c>
      <c r="J241" s="51">
        <f t="shared" si="74"/>
        <v>0</v>
      </c>
      <c r="K241" s="51">
        <f t="shared" si="74"/>
        <v>0</v>
      </c>
      <c r="L241" s="51">
        <f t="shared" si="74"/>
        <v>2</v>
      </c>
      <c r="M241" s="51">
        <f t="shared" si="74"/>
        <v>0</v>
      </c>
      <c r="N241" s="51">
        <f t="shared" si="70"/>
        <v>91</v>
      </c>
    </row>
    <row r="242" spans="1:14">
      <c r="A242" s="25">
        <v>2081601</v>
      </c>
      <c r="B242" s="25" t="s">
        <v>52</v>
      </c>
      <c r="C242" s="36">
        <v>63</v>
      </c>
      <c r="D242" s="51">
        <f t="shared" si="68"/>
        <v>2</v>
      </c>
      <c r="E242" s="51"/>
      <c r="F242" s="51"/>
      <c r="G242" s="51"/>
      <c r="H242" s="51"/>
      <c r="I242" s="51"/>
      <c r="J242" s="51"/>
      <c r="K242" s="51"/>
      <c r="L242" s="51">
        <v>2</v>
      </c>
      <c r="M242" s="51"/>
      <c r="N242" s="51">
        <f t="shared" si="70"/>
        <v>65</v>
      </c>
    </row>
    <row r="243" spans="1:14">
      <c r="A243" s="25">
        <v>2081650</v>
      </c>
      <c r="B243" s="25" t="s">
        <v>57</v>
      </c>
      <c r="C243" s="36">
        <v>26</v>
      </c>
      <c r="D243" s="51">
        <f t="shared" si="68"/>
        <v>0</v>
      </c>
      <c r="E243" s="51"/>
      <c r="F243" s="51"/>
      <c r="G243" s="51"/>
      <c r="H243" s="51"/>
      <c r="I243" s="51"/>
      <c r="J243" s="51"/>
      <c r="K243" s="51"/>
      <c r="L243" s="51"/>
      <c r="M243" s="51"/>
      <c r="N243" s="51">
        <f t="shared" si="70"/>
        <v>26</v>
      </c>
    </row>
    <row r="244" spans="1:14">
      <c r="A244" s="25">
        <v>2081699</v>
      </c>
      <c r="B244" s="25" t="s">
        <v>221</v>
      </c>
      <c r="C244" s="36"/>
      <c r="D244" s="51">
        <f t="shared" si="68"/>
        <v>0</v>
      </c>
      <c r="E244" s="51"/>
      <c r="F244" s="51"/>
      <c r="G244" s="51"/>
      <c r="H244" s="51"/>
      <c r="I244" s="51"/>
      <c r="J244" s="51"/>
      <c r="K244" s="51"/>
      <c r="L244" s="51"/>
      <c r="M244" s="51"/>
      <c r="N244" s="51">
        <f t="shared" si="70"/>
        <v>0</v>
      </c>
    </row>
    <row r="245" s="28" customFormat="1" spans="1:14">
      <c r="A245" s="25">
        <v>20819</v>
      </c>
      <c r="B245" s="25" t="s">
        <v>222</v>
      </c>
      <c r="C245" s="36">
        <v>2974</v>
      </c>
      <c r="D245" s="51">
        <f t="shared" si="68"/>
        <v>2053</v>
      </c>
      <c r="E245" s="51">
        <f t="shared" ref="E245:M245" si="75">SUM(E246:E247)</f>
        <v>0</v>
      </c>
      <c r="F245" s="51">
        <f t="shared" si="75"/>
        <v>132</v>
      </c>
      <c r="G245" s="51">
        <f t="shared" si="75"/>
        <v>1921</v>
      </c>
      <c r="H245" s="51">
        <f t="shared" si="75"/>
        <v>0</v>
      </c>
      <c r="I245" s="51">
        <f t="shared" si="75"/>
        <v>0</v>
      </c>
      <c r="J245" s="51">
        <f t="shared" si="75"/>
        <v>0</v>
      </c>
      <c r="K245" s="51">
        <f t="shared" si="75"/>
        <v>0</v>
      </c>
      <c r="L245" s="51">
        <f t="shared" si="75"/>
        <v>0</v>
      </c>
      <c r="M245" s="51">
        <f t="shared" si="75"/>
        <v>0</v>
      </c>
      <c r="N245" s="51">
        <f t="shared" si="70"/>
        <v>5027</v>
      </c>
    </row>
    <row r="246" spans="1:14">
      <c r="A246" s="25">
        <v>2081901</v>
      </c>
      <c r="B246" s="25" t="s">
        <v>223</v>
      </c>
      <c r="C246" s="36">
        <v>286</v>
      </c>
      <c r="D246" s="51">
        <f t="shared" si="68"/>
        <v>20</v>
      </c>
      <c r="E246" s="51"/>
      <c r="F246" s="51">
        <v>20</v>
      </c>
      <c r="G246" s="51"/>
      <c r="H246" s="51"/>
      <c r="I246" s="51"/>
      <c r="J246" s="51"/>
      <c r="K246" s="51"/>
      <c r="L246" s="51"/>
      <c r="M246" s="51"/>
      <c r="N246" s="51">
        <f t="shared" si="70"/>
        <v>306</v>
      </c>
    </row>
    <row r="247" spans="1:14">
      <c r="A247" s="25">
        <v>2081902</v>
      </c>
      <c r="B247" s="25" t="s">
        <v>224</v>
      </c>
      <c r="C247" s="36">
        <v>2688</v>
      </c>
      <c r="D247" s="51">
        <f t="shared" si="68"/>
        <v>2033</v>
      </c>
      <c r="E247" s="51"/>
      <c r="F247" s="51">
        <v>112</v>
      </c>
      <c r="G247" s="51">
        <v>1921</v>
      </c>
      <c r="H247" s="51"/>
      <c r="I247" s="51"/>
      <c r="J247" s="51"/>
      <c r="K247" s="51"/>
      <c r="L247" s="51"/>
      <c r="M247" s="51"/>
      <c r="N247" s="51">
        <f t="shared" si="70"/>
        <v>4721</v>
      </c>
    </row>
    <row r="248" s="28" customFormat="1" spans="1:14">
      <c r="A248" s="25">
        <v>20820</v>
      </c>
      <c r="B248" s="25" t="s">
        <v>225</v>
      </c>
      <c r="C248" s="36">
        <v>30</v>
      </c>
      <c r="D248" s="51">
        <f t="shared" si="68"/>
        <v>0</v>
      </c>
      <c r="E248" s="51">
        <f t="shared" ref="E248:M248" si="76">SUM(E249:E250)</f>
        <v>0</v>
      </c>
      <c r="F248" s="51">
        <f t="shared" si="76"/>
        <v>0</v>
      </c>
      <c r="G248" s="51">
        <f t="shared" si="76"/>
        <v>0</v>
      </c>
      <c r="H248" s="51">
        <f t="shared" si="76"/>
        <v>0</v>
      </c>
      <c r="I248" s="51">
        <f t="shared" si="76"/>
        <v>0</v>
      </c>
      <c r="J248" s="51">
        <f t="shared" si="76"/>
        <v>0</v>
      </c>
      <c r="K248" s="51">
        <f t="shared" si="76"/>
        <v>0</v>
      </c>
      <c r="L248" s="51">
        <f t="shared" si="76"/>
        <v>0</v>
      </c>
      <c r="M248" s="51">
        <f t="shared" si="76"/>
        <v>0</v>
      </c>
      <c r="N248" s="51">
        <f t="shared" si="70"/>
        <v>30</v>
      </c>
    </row>
    <row r="249" spans="1:14">
      <c r="A249" s="25">
        <v>2082001</v>
      </c>
      <c r="B249" s="25" t="s">
        <v>226</v>
      </c>
      <c r="C249" s="36">
        <v>10</v>
      </c>
      <c r="D249" s="51">
        <f t="shared" si="68"/>
        <v>0</v>
      </c>
      <c r="E249" s="51"/>
      <c r="F249" s="51"/>
      <c r="G249" s="51"/>
      <c r="H249" s="51"/>
      <c r="I249" s="51"/>
      <c r="J249" s="51"/>
      <c r="K249" s="51"/>
      <c r="L249" s="51"/>
      <c r="M249" s="51"/>
      <c r="N249" s="51">
        <f t="shared" si="70"/>
        <v>10</v>
      </c>
    </row>
    <row r="250" spans="1:14">
      <c r="A250" s="25">
        <v>2082002</v>
      </c>
      <c r="B250" s="25" t="s">
        <v>227</v>
      </c>
      <c r="C250" s="36">
        <v>20</v>
      </c>
      <c r="D250" s="51">
        <f t="shared" si="68"/>
        <v>0</v>
      </c>
      <c r="E250" s="51"/>
      <c r="F250" s="51"/>
      <c r="G250" s="51"/>
      <c r="H250" s="51"/>
      <c r="I250" s="51"/>
      <c r="J250" s="51"/>
      <c r="K250" s="51"/>
      <c r="L250" s="51"/>
      <c r="M250" s="51"/>
      <c r="N250" s="51">
        <f t="shared" si="70"/>
        <v>20</v>
      </c>
    </row>
    <row r="251" s="28" customFormat="1" spans="1:14">
      <c r="A251" s="25">
        <v>20821</v>
      </c>
      <c r="B251" s="25" t="s">
        <v>228</v>
      </c>
      <c r="C251" s="36">
        <v>1085</v>
      </c>
      <c r="D251" s="51">
        <f t="shared" si="68"/>
        <v>0</v>
      </c>
      <c r="E251" s="51">
        <f t="shared" ref="E251:M251" si="77">SUM(E252:E253)</f>
        <v>0</v>
      </c>
      <c r="F251" s="51">
        <f t="shared" si="77"/>
        <v>0</v>
      </c>
      <c r="G251" s="51">
        <f t="shared" si="77"/>
        <v>0</v>
      </c>
      <c r="H251" s="51">
        <f t="shared" si="77"/>
        <v>0</v>
      </c>
      <c r="I251" s="51">
        <f t="shared" si="77"/>
        <v>0</v>
      </c>
      <c r="J251" s="51">
        <f t="shared" si="77"/>
        <v>0</v>
      </c>
      <c r="K251" s="51">
        <f t="shared" si="77"/>
        <v>0</v>
      </c>
      <c r="L251" s="51">
        <f t="shared" si="77"/>
        <v>0</v>
      </c>
      <c r="M251" s="51">
        <f t="shared" si="77"/>
        <v>0</v>
      </c>
      <c r="N251" s="51">
        <f t="shared" si="70"/>
        <v>1085</v>
      </c>
    </row>
    <row r="252" spans="1:14">
      <c r="A252" s="25">
        <v>2082101</v>
      </c>
      <c r="B252" s="25" t="s">
        <v>229</v>
      </c>
      <c r="C252" s="36">
        <v>655</v>
      </c>
      <c r="D252" s="51">
        <f t="shared" si="68"/>
        <v>0</v>
      </c>
      <c r="E252" s="51"/>
      <c r="F252" s="51"/>
      <c r="G252" s="51"/>
      <c r="H252" s="51"/>
      <c r="I252" s="51"/>
      <c r="J252" s="51"/>
      <c r="K252" s="51"/>
      <c r="L252" s="51"/>
      <c r="M252" s="51"/>
      <c r="N252" s="51">
        <f t="shared" si="70"/>
        <v>655</v>
      </c>
    </row>
    <row r="253" spans="1:14">
      <c r="A253" s="25">
        <v>2082102</v>
      </c>
      <c r="B253" s="25" t="s">
        <v>230</v>
      </c>
      <c r="C253" s="36">
        <v>430</v>
      </c>
      <c r="D253" s="51">
        <f t="shared" si="68"/>
        <v>0</v>
      </c>
      <c r="E253" s="51"/>
      <c r="F253" s="51"/>
      <c r="G253" s="51"/>
      <c r="H253" s="51"/>
      <c r="I253" s="51"/>
      <c r="J253" s="51"/>
      <c r="K253" s="51"/>
      <c r="L253" s="51"/>
      <c r="M253" s="51"/>
      <c r="N253" s="51">
        <f t="shared" si="70"/>
        <v>430</v>
      </c>
    </row>
    <row r="254" s="28" customFormat="1" spans="1:14">
      <c r="A254" s="25">
        <v>20825</v>
      </c>
      <c r="B254" s="25" t="s">
        <v>231</v>
      </c>
      <c r="C254" s="36">
        <v>78</v>
      </c>
      <c r="D254" s="51">
        <f t="shared" si="68"/>
        <v>302</v>
      </c>
      <c r="E254" s="51">
        <f t="shared" ref="E254:M254" si="78">SUM(E255)</f>
        <v>0</v>
      </c>
      <c r="F254" s="51">
        <f t="shared" si="78"/>
        <v>0</v>
      </c>
      <c r="G254" s="51">
        <f t="shared" si="78"/>
        <v>302</v>
      </c>
      <c r="H254" s="51">
        <f t="shared" si="78"/>
        <v>0</v>
      </c>
      <c r="I254" s="51">
        <f t="shared" si="78"/>
        <v>0</v>
      </c>
      <c r="J254" s="51">
        <f t="shared" si="78"/>
        <v>0</v>
      </c>
      <c r="K254" s="51">
        <f t="shared" si="78"/>
        <v>0</v>
      </c>
      <c r="L254" s="51">
        <f t="shared" si="78"/>
        <v>0</v>
      </c>
      <c r="M254" s="51">
        <f t="shared" si="78"/>
        <v>0</v>
      </c>
      <c r="N254" s="51">
        <f t="shared" si="70"/>
        <v>380</v>
      </c>
    </row>
    <row r="255" spans="1:14">
      <c r="A255" s="25">
        <v>2082502</v>
      </c>
      <c r="B255" s="25" t="s">
        <v>232</v>
      </c>
      <c r="C255" s="36">
        <v>78</v>
      </c>
      <c r="D255" s="51">
        <f t="shared" si="68"/>
        <v>302</v>
      </c>
      <c r="E255" s="51"/>
      <c r="F255" s="51" t="s">
        <v>31</v>
      </c>
      <c r="G255" s="51">
        <v>302</v>
      </c>
      <c r="H255" s="51"/>
      <c r="I255" s="51"/>
      <c r="J255" s="51"/>
      <c r="K255" s="51"/>
      <c r="L255" s="51"/>
      <c r="M255" s="51"/>
      <c r="N255" s="51">
        <f t="shared" si="70"/>
        <v>380</v>
      </c>
    </row>
    <row r="256" s="28" customFormat="1" spans="1:14">
      <c r="A256" s="25">
        <v>20826</v>
      </c>
      <c r="B256" s="25" t="s">
        <v>233</v>
      </c>
      <c r="C256" s="36">
        <v>817</v>
      </c>
      <c r="D256" s="51">
        <f t="shared" si="68"/>
        <v>97</v>
      </c>
      <c r="E256" s="51">
        <f t="shared" ref="E256:M256" si="79">SUM(E257:E258)</f>
        <v>0</v>
      </c>
      <c r="F256" s="51">
        <f t="shared" si="79"/>
        <v>0</v>
      </c>
      <c r="G256" s="51">
        <f t="shared" si="79"/>
        <v>0</v>
      </c>
      <c r="H256" s="51">
        <f t="shared" si="79"/>
        <v>0</v>
      </c>
      <c r="I256" s="51">
        <f t="shared" si="79"/>
        <v>97</v>
      </c>
      <c r="J256" s="51">
        <f t="shared" si="79"/>
        <v>0</v>
      </c>
      <c r="K256" s="51">
        <f t="shared" si="79"/>
        <v>0</v>
      </c>
      <c r="L256" s="51">
        <f t="shared" si="79"/>
        <v>0</v>
      </c>
      <c r="M256" s="51">
        <f t="shared" si="79"/>
        <v>0</v>
      </c>
      <c r="N256" s="51">
        <f t="shared" si="70"/>
        <v>914</v>
      </c>
    </row>
    <row r="257" spans="1:14">
      <c r="A257" s="25">
        <v>2082601</v>
      </c>
      <c r="B257" s="25" t="s">
        <v>234</v>
      </c>
      <c r="C257" s="36">
        <v>1</v>
      </c>
      <c r="D257" s="51">
        <f t="shared" si="68"/>
        <v>0</v>
      </c>
      <c r="E257" s="51"/>
      <c r="F257" s="51"/>
      <c r="G257" s="51"/>
      <c r="H257" s="51"/>
      <c r="I257" s="51"/>
      <c r="J257" s="51"/>
      <c r="K257" s="51"/>
      <c r="L257" s="51"/>
      <c r="M257" s="51"/>
      <c r="N257" s="51">
        <f t="shared" si="70"/>
        <v>1</v>
      </c>
    </row>
    <row r="258" spans="1:14">
      <c r="A258" s="25">
        <v>2082602</v>
      </c>
      <c r="B258" s="25" t="s">
        <v>235</v>
      </c>
      <c r="C258" s="36">
        <v>816</v>
      </c>
      <c r="D258" s="51">
        <f t="shared" si="68"/>
        <v>97</v>
      </c>
      <c r="E258" s="51"/>
      <c r="F258" s="51"/>
      <c r="G258" s="51"/>
      <c r="H258" s="51"/>
      <c r="I258" s="51">
        <v>97</v>
      </c>
      <c r="J258" s="51"/>
      <c r="K258" s="51"/>
      <c r="L258" s="51"/>
      <c r="M258" s="51"/>
      <c r="N258" s="51">
        <f t="shared" si="70"/>
        <v>913</v>
      </c>
    </row>
    <row r="259" s="28" customFormat="1" spans="1:14">
      <c r="A259" s="25">
        <v>20828</v>
      </c>
      <c r="B259" s="25" t="s">
        <v>236</v>
      </c>
      <c r="C259" s="36">
        <v>219</v>
      </c>
      <c r="D259" s="51">
        <f t="shared" si="68"/>
        <v>18</v>
      </c>
      <c r="E259" s="51">
        <f t="shared" ref="E259:M259" si="80">SUM(E260:E262)</f>
        <v>0</v>
      </c>
      <c r="F259" s="51">
        <f t="shared" si="80"/>
        <v>0</v>
      </c>
      <c r="G259" s="51">
        <f t="shared" si="80"/>
        <v>0</v>
      </c>
      <c r="H259" s="51">
        <f t="shared" si="80"/>
        <v>0</v>
      </c>
      <c r="I259" s="51">
        <f t="shared" si="80"/>
        <v>0</v>
      </c>
      <c r="J259" s="51">
        <f t="shared" si="80"/>
        <v>0</v>
      </c>
      <c r="K259" s="51">
        <f t="shared" si="80"/>
        <v>0</v>
      </c>
      <c r="L259" s="51">
        <f t="shared" si="80"/>
        <v>18</v>
      </c>
      <c r="M259" s="51">
        <f t="shared" si="80"/>
        <v>0</v>
      </c>
      <c r="N259" s="51">
        <f t="shared" si="70"/>
        <v>237</v>
      </c>
    </row>
    <row r="260" spans="1:14">
      <c r="A260" s="25">
        <v>2082801</v>
      </c>
      <c r="B260" s="25" t="s">
        <v>52</v>
      </c>
      <c r="C260" s="36">
        <v>61</v>
      </c>
      <c r="D260" s="51">
        <f t="shared" si="68"/>
        <v>18</v>
      </c>
      <c r="E260" s="51"/>
      <c r="F260" s="51"/>
      <c r="G260" s="51"/>
      <c r="H260" s="51"/>
      <c r="I260" s="51"/>
      <c r="J260" s="51"/>
      <c r="K260" s="51"/>
      <c r="L260" s="51">
        <f>7+11</f>
        <v>18</v>
      </c>
      <c r="M260" s="51"/>
      <c r="N260" s="51">
        <f t="shared" si="70"/>
        <v>79</v>
      </c>
    </row>
    <row r="261" spans="1:14">
      <c r="A261" s="25">
        <v>2082850</v>
      </c>
      <c r="B261" s="25" t="s">
        <v>57</v>
      </c>
      <c r="C261" s="36">
        <v>75</v>
      </c>
      <c r="D261" s="51">
        <f t="shared" si="68"/>
        <v>0</v>
      </c>
      <c r="E261" s="51"/>
      <c r="F261" s="51"/>
      <c r="G261" s="51"/>
      <c r="H261" s="51"/>
      <c r="I261" s="51"/>
      <c r="J261" s="51"/>
      <c r="K261" s="51"/>
      <c r="L261" s="51"/>
      <c r="M261" s="51"/>
      <c r="N261" s="51">
        <f t="shared" si="70"/>
        <v>75</v>
      </c>
    </row>
    <row r="262" spans="1:14">
      <c r="A262" s="25">
        <v>2082899</v>
      </c>
      <c r="B262" s="25" t="s">
        <v>237</v>
      </c>
      <c r="C262" s="36">
        <v>83</v>
      </c>
      <c r="D262" s="51">
        <f t="shared" si="68"/>
        <v>0</v>
      </c>
      <c r="E262" s="51"/>
      <c r="F262" s="51"/>
      <c r="G262" s="51"/>
      <c r="H262" s="51"/>
      <c r="I262" s="51"/>
      <c r="J262" s="51"/>
      <c r="K262" s="51"/>
      <c r="L262" s="51"/>
      <c r="M262" s="51"/>
      <c r="N262" s="51">
        <f t="shared" si="70"/>
        <v>83</v>
      </c>
    </row>
    <row r="263" s="28" customFormat="1" spans="1:14">
      <c r="A263" s="25">
        <v>20830</v>
      </c>
      <c r="B263" s="25" t="s">
        <v>238</v>
      </c>
      <c r="C263" s="36"/>
      <c r="D263" s="51">
        <v>0</v>
      </c>
      <c r="E263" s="51">
        <f>SUM(E264)</f>
        <v>0</v>
      </c>
      <c r="F263" s="51">
        <f t="shared" ref="F263:M263" si="81">SUM(F264)</f>
        <v>0</v>
      </c>
      <c r="G263" s="51">
        <f t="shared" si="81"/>
        <v>69</v>
      </c>
      <c r="H263" s="51">
        <f t="shared" si="81"/>
        <v>0</v>
      </c>
      <c r="I263" s="51">
        <f t="shared" si="81"/>
        <v>0</v>
      </c>
      <c r="J263" s="51">
        <f t="shared" si="81"/>
        <v>0</v>
      </c>
      <c r="K263" s="51">
        <f t="shared" si="81"/>
        <v>0</v>
      </c>
      <c r="L263" s="51">
        <f t="shared" si="81"/>
        <v>0</v>
      </c>
      <c r="M263" s="51">
        <f t="shared" si="81"/>
        <v>0</v>
      </c>
      <c r="N263" s="51">
        <f t="shared" si="70"/>
        <v>0</v>
      </c>
    </row>
    <row r="264" s="28" customFormat="1" spans="1:14">
      <c r="A264" s="25">
        <v>2083001</v>
      </c>
      <c r="B264" s="51" t="s">
        <v>239</v>
      </c>
      <c r="C264" s="36"/>
      <c r="D264" s="51">
        <v>0</v>
      </c>
      <c r="E264" s="51"/>
      <c r="F264" s="51" t="s">
        <v>31</v>
      </c>
      <c r="G264" s="51">
        <v>69</v>
      </c>
      <c r="H264" s="51"/>
      <c r="I264" s="51"/>
      <c r="J264" s="51"/>
      <c r="K264" s="51"/>
      <c r="L264" s="51"/>
      <c r="M264" s="51"/>
      <c r="N264" s="51">
        <f t="shared" si="70"/>
        <v>0</v>
      </c>
    </row>
    <row r="265" s="28" customFormat="1" spans="1:14">
      <c r="A265" s="25">
        <v>20899</v>
      </c>
      <c r="B265" s="25" t="s">
        <v>240</v>
      </c>
      <c r="C265" s="36">
        <v>326</v>
      </c>
      <c r="D265" s="51">
        <f t="shared" ref="D265:D305" si="82">SUM(E265:M265)</f>
        <v>4059</v>
      </c>
      <c r="E265" s="51">
        <f t="shared" ref="E265:M265" si="83">SUM(E266)</f>
        <v>0</v>
      </c>
      <c r="F265" s="51">
        <f t="shared" si="83"/>
        <v>3</v>
      </c>
      <c r="G265" s="51">
        <f t="shared" si="83"/>
        <v>3859</v>
      </c>
      <c r="H265" s="51">
        <f t="shared" si="83"/>
        <v>0</v>
      </c>
      <c r="I265" s="51">
        <f t="shared" si="83"/>
        <v>97</v>
      </c>
      <c r="J265" s="51">
        <f t="shared" si="83"/>
        <v>0</v>
      </c>
      <c r="K265" s="51">
        <f t="shared" si="83"/>
        <v>0</v>
      </c>
      <c r="L265" s="51">
        <f t="shared" si="83"/>
        <v>100</v>
      </c>
      <c r="M265" s="51">
        <f t="shared" si="83"/>
        <v>0</v>
      </c>
      <c r="N265" s="51">
        <f t="shared" si="70"/>
        <v>4385</v>
      </c>
    </row>
    <row r="266" spans="1:14">
      <c r="A266" s="25">
        <v>2089999</v>
      </c>
      <c r="B266" s="25" t="s">
        <v>240</v>
      </c>
      <c r="C266" s="36">
        <v>326</v>
      </c>
      <c r="D266" s="51">
        <f t="shared" si="82"/>
        <v>4059</v>
      </c>
      <c r="E266" s="51"/>
      <c r="F266" s="51">
        <v>3</v>
      </c>
      <c r="G266" s="51">
        <v>3859</v>
      </c>
      <c r="H266" s="51"/>
      <c r="I266" s="51">
        <v>97</v>
      </c>
      <c r="J266" s="51"/>
      <c r="K266" s="51"/>
      <c r="L266" s="51">
        <v>100</v>
      </c>
      <c r="M266" s="51"/>
      <c r="N266" s="51">
        <f t="shared" si="70"/>
        <v>4385</v>
      </c>
    </row>
    <row r="267" s="28" customFormat="1" spans="1:14">
      <c r="A267" s="25">
        <v>210</v>
      </c>
      <c r="B267" s="25" t="s">
        <v>241</v>
      </c>
      <c r="C267" s="36">
        <v>11425</v>
      </c>
      <c r="D267" s="51">
        <f t="shared" si="82"/>
        <v>7709</v>
      </c>
      <c r="E267" s="51">
        <f t="shared" ref="E267:M267" si="84">SUM(E268,E271,E275,E279,E286,E289,E293,E296,E298,E300,E303,E306)</f>
        <v>203</v>
      </c>
      <c r="F267" s="51">
        <f t="shared" si="84"/>
        <v>386</v>
      </c>
      <c r="G267" s="51">
        <f t="shared" si="84"/>
        <v>3752</v>
      </c>
      <c r="H267" s="51">
        <f t="shared" si="84"/>
        <v>2889</v>
      </c>
      <c r="I267" s="51">
        <f t="shared" si="84"/>
        <v>262</v>
      </c>
      <c r="J267" s="51">
        <f t="shared" si="84"/>
        <v>0</v>
      </c>
      <c r="K267" s="51">
        <f t="shared" si="84"/>
        <v>0</v>
      </c>
      <c r="L267" s="51">
        <f t="shared" si="84"/>
        <v>217</v>
      </c>
      <c r="M267" s="51">
        <f t="shared" si="84"/>
        <v>0</v>
      </c>
      <c r="N267" s="51">
        <f t="shared" si="70"/>
        <v>19134</v>
      </c>
    </row>
    <row r="268" s="28" customFormat="1" spans="1:14">
      <c r="A268" s="25">
        <v>21001</v>
      </c>
      <c r="B268" s="25" t="s">
        <v>242</v>
      </c>
      <c r="C268" s="36">
        <v>1531</v>
      </c>
      <c r="D268" s="51">
        <f t="shared" si="82"/>
        <v>198</v>
      </c>
      <c r="E268" s="51">
        <f t="shared" ref="E268:M268" si="85">SUM(E269:E270)</f>
        <v>0</v>
      </c>
      <c r="F268" s="51">
        <f t="shared" si="85"/>
        <v>0</v>
      </c>
      <c r="G268" s="51">
        <f t="shared" si="85"/>
        <v>0</v>
      </c>
      <c r="H268" s="51">
        <f t="shared" si="85"/>
        <v>0</v>
      </c>
      <c r="I268" s="51">
        <f t="shared" si="85"/>
        <v>0</v>
      </c>
      <c r="J268" s="51">
        <f t="shared" si="85"/>
        <v>0</v>
      </c>
      <c r="K268" s="51">
        <f t="shared" si="85"/>
        <v>0</v>
      </c>
      <c r="L268" s="51">
        <f t="shared" si="85"/>
        <v>198</v>
      </c>
      <c r="M268" s="51">
        <f t="shared" si="85"/>
        <v>0</v>
      </c>
      <c r="N268" s="51">
        <f t="shared" si="70"/>
        <v>1729</v>
      </c>
    </row>
    <row r="269" spans="1:14">
      <c r="A269" s="25">
        <v>2100101</v>
      </c>
      <c r="B269" s="25" t="s">
        <v>52</v>
      </c>
      <c r="C269" s="36">
        <v>1031</v>
      </c>
      <c r="D269" s="51">
        <f t="shared" si="82"/>
        <v>198</v>
      </c>
      <c r="E269" s="51"/>
      <c r="F269" s="51"/>
      <c r="G269" s="51"/>
      <c r="H269" s="51"/>
      <c r="I269" s="51"/>
      <c r="J269" s="51"/>
      <c r="K269" s="51"/>
      <c r="L269" s="51">
        <f>68+130</f>
        <v>198</v>
      </c>
      <c r="M269" s="51"/>
      <c r="N269" s="51">
        <f t="shared" si="70"/>
        <v>1229</v>
      </c>
    </row>
    <row r="270" spans="1:14">
      <c r="A270" s="25">
        <v>2100199</v>
      </c>
      <c r="B270" s="25" t="s">
        <v>243</v>
      </c>
      <c r="C270" s="36">
        <v>500</v>
      </c>
      <c r="D270" s="51">
        <f t="shared" si="82"/>
        <v>0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>
        <f t="shared" si="70"/>
        <v>500</v>
      </c>
    </row>
    <row r="271" s="28" customFormat="1" spans="1:14">
      <c r="A271" s="25">
        <v>21002</v>
      </c>
      <c r="B271" s="25" t="s">
        <v>244</v>
      </c>
      <c r="C271" s="36">
        <v>1370</v>
      </c>
      <c r="D271" s="51">
        <f t="shared" si="82"/>
        <v>2972</v>
      </c>
      <c r="E271" s="51">
        <f>SUM(E272:E274)</f>
        <v>168</v>
      </c>
      <c r="F271" s="51">
        <f>SUM(F272:F274)</f>
        <v>13</v>
      </c>
      <c r="G271" s="51">
        <f t="shared" ref="G271:M271" si="86">SUM(G272:G274)</f>
        <v>-105</v>
      </c>
      <c r="H271" s="51">
        <f t="shared" si="86"/>
        <v>2889</v>
      </c>
      <c r="I271" s="51">
        <f t="shared" si="86"/>
        <v>0</v>
      </c>
      <c r="J271" s="51">
        <f t="shared" si="86"/>
        <v>0</v>
      </c>
      <c r="K271" s="51">
        <f t="shared" si="86"/>
        <v>0</v>
      </c>
      <c r="L271" s="51">
        <f t="shared" si="86"/>
        <v>7</v>
      </c>
      <c r="M271" s="51">
        <f t="shared" si="86"/>
        <v>0</v>
      </c>
      <c r="N271" s="51">
        <f t="shared" si="70"/>
        <v>4342</v>
      </c>
    </row>
    <row r="272" spans="1:14">
      <c r="A272" s="25">
        <v>2100201</v>
      </c>
      <c r="B272" s="25" t="s">
        <v>245</v>
      </c>
      <c r="C272" s="36">
        <v>1161</v>
      </c>
      <c r="D272" s="51">
        <f t="shared" si="82"/>
        <v>2896</v>
      </c>
      <c r="E272" s="51">
        <v>168</v>
      </c>
      <c r="F272" s="51"/>
      <c r="G272" s="51">
        <v>-168</v>
      </c>
      <c r="H272" s="51">
        <v>2889</v>
      </c>
      <c r="I272" s="51"/>
      <c r="J272" s="51"/>
      <c r="K272" s="51"/>
      <c r="L272" s="51">
        <v>7</v>
      </c>
      <c r="M272" s="51"/>
      <c r="N272" s="51">
        <f t="shared" si="70"/>
        <v>4057</v>
      </c>
    </row>
    <row r="273" spans="1:14">
      <c r="A273" s="25">
        <v>2100202</v>
      </c>
      <c r="B273" s="25" t="s">
        <v>246</v>
      </c>
      <c r="C273" s="36">
        <v>209</v>
      </c>
      <c r="D273" s="51">
        <f t="shared" si="82"/>
        <v>0</v>
      </c>
      <c r="E273" s="51"/>
      <c r="F273" s="51"/>
      <c r="G273" s="51"/>
      <c r="H273" s="51"/>
      <c r="I273" s="51"/>
      <c r="J273" s="51"/>
      <c r="K273" s="51"/>
      <c r="L273" s="51"/>
      <c r="M273" s="51"/>
      <c r="N273" s="51">
        <f t="shared" si="70"/>
        <v>209</v>
      </c>
    </row>
    <row r="274" s="28" customFormat="1" spans="1:14">
      <c r="A274" s="25">
        <v>2100299</v>
      </c>
      <c r="B274" s="25" t="s">
        <v>247</v>
      </c>
      <c r="C274" s="36"/>
      <c r="D274" s="51">
        <f t="shared" si="82"/>
        <v>76</v>
      </c>
      <c r="E274" s="51"/>
      <c r="F274" s="51">
        <v>13</v>
      </c>
      <c r="G274" s="51">
        <v>63</v>
      </c>
      <c r="H274" s="51"/>
      <c r="I274" s="51"/>
      <c r="J274" s="51"/>
      <c r="K274" s="51"/>
      <c r="L274" s="51"/>
      <c r="M274" s="51"/>
      <c r="N274" s="51">
        <f t="shared" si="70"/>
        <v>76</v>
      </c>
    </row>
    <row r="275" s="28" customFormat="1" spans="1:14">
      <c r="A275" s="25">
        <v>21003</v>
      </c>
      <c r="B275" s="25" t="s">
        <v>248</v>
      </c>
      <c r="C275" s="36">
        <v>3112</v>
      </c>
      <c r="D275" s="51">
        <f t="shared" si="82"/>
        <v>708</v>
      </c>
      <c r="E275" s="51">
        <f t="shared" ref="E275:M275" si="87">SUM(E276:E278)</f>
        <v>0</v>
      </c>
      <c r="F275" s="51">
        <f t="shared" si="87"/>
        <v>13</v>
      </c>
      <c r="G275" s="51">
        <f t="shared" si="87"/>
        <v>545</v>
      </c>
      <c r="H275" s="51">
        <f t="shared" si="87"/>
        <v>0</v>
      </c>
      <c r="I275" s="51">
        <f t="shared" si="87"/>
        <v>150</v>
      </c>
      <c r="J275" s="51">
        <f t="shared" si="87"/>
        <v>0</v>
      </c>
      <c r="K275" s="51">
        <f t="shared" si="87"/>
        <v>0</v>
      </c>
      <c r="L275" s="51">
        <f t="shared" si="87"/>
        <v>0</v>
      </c>
      <c r="M275" s="51">
        <f t="shared" si="87"/>
        <v>0</v>
      </c>
      <c r="N275" s="51">
        <f t="shared" si="70"/>
        <v>3820</v>
      </c>
    </row>
    <row r="276" spans="1:14">
      <c r="A276" s="25">
        <v>2100301</v>
      </c>
      <c r="B276" s="25" t="s">
        <v>249</v>
      </c>
      <c r="C276" s="36">
        <v>269</v>
      </c>
      <c r="D276" s="51">
        <f t="shared" si="82"/>
        <v>0</v>
      </c>
      <c r="E276" s="51"/>
      <c r="F276" s="51"/>
      <c r="G276" s="51"/>
      <c r="H276" s="51"/>
      <c r="I276" s="51"/>
      <c r="J276" s="51"/>
      <c r="K276" s="51"/>
      <c r="L276" s="51"/>
      <c r="M276" s="51"/>
      <c r="N276" s="51">
        <f t="shared" si="70"/>
        <v>269</v>
      </c>
    </row>
    <row r="277" spans="1:14">
      <c r="A277" s="25">
        <v>2100302</v>
      </c>
      <c r="B277" s="25" t="s">
        <v>250</v>
      </c>
      <c r="C277" s="36">
        <v>2539</v>
      </c>
      <c r="D277" s="51">
        <f t="shared" si="82"/>
        <v>150</v>
      </c>
      <c r="E277" s="51"/>
      <c r="F277" s="51"/>
      <c r="G277" s="51"/>
      <c r="H277" s="51"/>
      <c r="I277" s="51">
        <v>150</v>
      </c>
      <c r="J277" s="51"/>
      <c r="K277" s="51"/>
      <c r="L277" s="51"/>
      <c r="M277" s="51"/>
      <c r="N277" s="51">
        <f t="shared" si="70"/>
        <v>2689</v>
      </c>
    </row>
    <row r="278" spans="1:14">
      <c r="A278" s="25">
        <v>2100399</v>
      </c>
      <c r="B278" s="25" t="s">
        <v>251</v>
      </c>
      <c r="C278" s="36">
        <v>305</v>
      </c>
      <c r="D278" s="51">
        <f t="shared" si="82"/>
        <v>558</v>
      </c>
      <c r="E278" s="51"/>
      <c r="F278" s="51">
        <v>13</v>
      </c>
      <c r="G278" s="51">
        <v>545</v>
      </c>
      <c r="H278" s="51"/>
      <c r="I278" s="51"/>
      <c r="J278" s="51"/>
      <c r="K278" s="51"/>
      <c r="L278" s="51"/>
      <c r="M278" s="51"/>
      <c r="N278" s="51">
        <f t="shared" si="70"/>
        <v>863</v>
      </c>
    </row>
    <row r="279" s="28" customFormat="1" spans="1:14">
      <c r="A279" s="25">
        <v>21004</v>
      </c>
      <c r="B279" s="25" t="s">
        <v>252</v>
      </c>
      <c r="C279" s="36">
        <v>1390</v>
      </c>
      <c r="D279" s="51">
        <f t="shared" si="82"/>
        <v>1254</v>
      </c>
      <c r="E279" s="51">
        <f>SUM(E280:E285)</f>
        <v>0</v>
      </c>
      <c r="F279" s="51">
        <f t="shared" ref="F279:M279" si="88">SUM(F280:F285)</f>
        <v>185</v>
      </c>
      <c r="G279" s="51">
        <f t="shared" si="88"/>
        <v>1023</v>
      </c>
      <c r="H279" s="51">
        <f t="shared" si="88"/>
        <v>0</v>
      </c>
      <c r="I279" s="51">
        <f t="shared" si="88"/>
        <v>46</v>
      </c>
      <c r="J279" s="51">
        <f t="shared" si="88"/>
        <v>0</v>
      </c>
      <c r="K279" s="51">
        <f t="shared" si="88"/>
        <v>0</v>
      </c>
      <c r="L279" s="51">
        <f t="shared" si="88"/>
        <v>0</v>
      </c>
      <c r="M279" s="51">
        <f t="shared" si="88"/>
        <v>0</v>
      </c>
      <c r="N279" s="51">
        <f t="shared" si="70"/>
        <v>2644</v>
      </c>
    </row>
    <row r="280" spans="1:14">
      <c r="A280" s="25">
        <v>2100401</v>
      </c>
      <c r="B280" s="25" t="s">
        <v>253</v>
      </c>
      <c r="C280" s="36">
        <v>385</v>
      </c>
      <c r="D280" s="51">
        <f t="shared" si="82"/>
        <v>0</v>
      </c>
      <c r="E280" s="51"/>
      <c r="F280" s="51"/>
      <c r="G280" s="51"/>
      <c r="H280" s="51"/>
      <c r="I280" s="51"/>
      <c r="J280" s="51"/>
      <c r="K280" s="51"/>
      <c r="L280" s="51"/>
      <c r="M280" s="51"/>
      <c r="N280" s="51">
        <f t="shared" si="70"/>
        <v>385</v>
      </c>
    </row>
    <row r="281" spans="1:14">
      <c r="A281" s="25">
        <v>2100403</v>
      </c>
      <c r="B281" s="25" t="s">
        <v>254</v>
      </c>
      <c r="C281" s="36">
        <v>374</v>
      </c>
      <c r="D281" s="51">
        <f t="shared" si="82"/>
        <v>0</v>
      </c>
      <c r="E281" s="51"/>
      <c r="F281" s="51"/>
      <c r="G281" s="51"/>
      <c r="H281" s="51"/>
      <c r="I281" s="51"/>
      <c r="J281" s="51"/>
      <c r="K281" s="51"/>
      <c r="L281" s="51"/>
      <c r="M281" s="51"/>
      <c r="N281" s="51">
        <f t="shared" si="70"/>
        <v>374</v>
      </c>
    </row>
    <row r="282" spans="1:14">
      <c r="A282" s="25">
        <v>2100408</v>
      </c>
      <c r="B282" s="25" t="s">
        <v>255</v>
      </c>
      <c r="C282" s="36">
        <v>81</v>
      </c>
      <c r="D282" s="51">
        <f t="shared" si="82"/>
        <v>1162</v>
      </c>
      <c r="E282" s="51"/>
      <c r="F282" s="51">
        <v>44</v>
      </c>
      <c r="G282" s="51">
        <v>1072</v>
      </c>
      <c r="H282" s="51"/>
      <c r="I282" s="51">
        <f>22+24</f>
        <v>46</v>
      </c>
      <c r="J282" s="51"/>
      <c r="K282" s="51"/>
      <c r="L282" s="51"/>
      <c r="M282" s="51"/>
      <c r="N282" s="51">
        <f t="shared" si="70"/>
        <v>1243</v>
      </c>
    </row>
    <row r="283" spans="1:14">
      <c r="A283" s="25">
        <v>2100409</v>
      </c>
      <c r="B283" s="25" t="s">
        <v>256</v>
      </c>
      <c r="C283" s="36"/>
      <c r="D283" s="51">
        <f t="shared" si="82"/>
        <v>106</v>
      </c>
      <c r="E283" s="51"/>
      <c r="F283" s="51">
        <v>106</v>
      </c>
      <c r="G283" s="51"/>
      <c r="H283" s="51"/>
      <c r="I283" s="51"/>
      <c r="J283" s="51"/>
      <c r="K283" s="51"/>
      <c r="L283" s="51"/>
      <c r="M283" s="51"/>
      <c r="N283" s="51">
        <f t="shared" si="70"/>
        <v>106</v>
      </c>
    </row>
    <row r="284" spans="1:14">
      <c r="A284" s="25">
        <v>2100410</v>
      </c>
      <c r="B284" s="25" t="s">
        <v>257</v>
      </c>
      <c r="C284" s="36">
        <v>549</v>
      </c>
      <c r="D284" s="51">
        <f t="shared" si="82"/>
        <v>-66</v>
      </c>
      <c r="E284" s="51"/>
      <c r="F284" s="51"/>
      <c r="G284" s="51">
        <v>-66</v>
      </c>
      <c r="H284" s="51"/>
      <c r="I284" s="51"/>
      <c r="J284" s="51"/>
      <c r="K284" s="51"/>
      <c r="L284" s="51"/>
      <c r="M284" s="51"/>
      <c r="N284" s="51">
        <f t="shared" si="70"/>
        <v>483</v>
      </c>
    </row>
    <row r="285" s="28" customFormat="1" spans="1:14">
      <c r="A285" s="25">
        <v>2100499</v>
      </c>
      <c r="B285" s="51" t="s">
        <v>258</v>
      </c>
      <c r="C285" s="36"/>
      <c r="D285" s="51">
        <f t="shared" si="82"/>
        <v>52</v>
      </c>
      <c r="E285" s="51"/>
      <c r="F285" s="51">
        <v>35</v>
      </c>
      <c r="G285" s="51">
        <v>17</v>
      </c>
      <c r="H285" s="51"/>
      <c r="I285" s="51"/>
      <c r="J285" s="51"/>
      <c r="K285" s="51"/>
      <c r="L285" s="51"/>
      <c r="M285" s="51"/>
      <c r="N285" s="51">
        <f t="shared" ref="N285:N321" si="89">C285+D285</f>
        <v>52</v>
      </c>
    </row>
    <row r="286" s="28" customFormat="1" spans="1:14">
      <c r="A286" s="25">
        <v>21007</v>
      </c>
      <c r="B286" s="25" t="s">
        <v>259</v>
      </c>
      <c r="C286" s="36">
        <v>499</v>
      </c>
      <c r="D286" s="51">
        <f t="shared" si="82"/>
        <v>1754</v>
      </c>
      <c r="E286" s="51">
        <f t="shared" ref="E286:M286" si="90">SUM(E287:E288)</f>
        <v>0</v>
      </c>
      <c r="F286" s="51">
        <f t="shared" si="90"/>
        <v>125</v>
      </c>
      <c r="G286" s="51">
        <f t="shared" si="90"/>
        <v>1563</v>
      </c>
      <c r="H286" s="51">
        <f t="shared" si="90"/>
        <v>0</v>
      </c>
      <c r="I286" s="51">
        <f t="shared" si="90"/>
        <v>66</v>
      </c>
      <c r="J286" s="51">
        <f t="shared" si="90"/>
        <v>0</v>
      </c>
      <c r="K286" s="51">
        <f t="shared" si="90"/>
        <v>0</v>
      </c>
      <c r="L286" s="51">
        <f t="shared" si="90"/>
        <v>0</v>
      </c>
      <c r="M286" s="51">
        <f t="shared" si="90"/>
        <v>0</v>
      </c>
      <c r="N286" s="51">
        <f t="shared" si="89"/>
        <v>2253</v>
      </c>
    </row>
    <row r="287" spans="1:14">
      <c r="A287" s="25">
        <v>2100717</v>
      </c>
      <c r="B287" s="25" t="s">
        <v>260</v>
      </c>
      <c r="C287" s="36">
        <v>35</v>
      </c>
      <c r="D287" s="51">
        <f t="shared" si="82"/>
        <v>65</v>
      </c>
      <c r="E287" s="51"/>
      <c r="F287" s="51"/>
      <c r="G287" s="51">
        <v>65</v>
      </c>
      <c r="H287" s="51"/>
      <c r="I287" s="51"/>
      <c r="J287" s="51"/>
      <c r="K287" s="51"/>
      <c r="L287" s="51"/>
      <c r="M287" s="51"/>
      <c r="N287" s="51">
        <f t="shared" si="89"/>
        <v>100</v>
      </c>
    </row>
    <row r="288" spans="1:14">
      <c r="A288" s="25">
        <v>2100799</v>
      </c>
      <c r="B288" s="25" t="s">
        <v>261</v>
      </c>
      <c r="C288" s="36">
        <v>464</v>
      </c>
      <c r="D288" s="51">
        <f t="shared" si="82"/>
        <v>1689</v>
      </c>
      <c r="E288" s="51"/>
      <c r="F288" s="51">
        <v>125</v>
      </c>
      <c r="G288" s="51">
        <v>1498</v>
      </c>
      <c r="H288" s="51"/>
      <c r="I288" s="51">
        <v>66</v>
      </c>
      <c r="J288" s="51"/>
      <c r="K288" s="51"/>
      <c r="L288" s="51"/>
      <c r="M288" s="51"/>
      <c r="N288" s="51">
        <f t="shared" si="89"/>
        <v>2153</v>
      </c>
    </row>
    <row r="289" s="28" customFormat="1" spans="1:14">
      <c r="A289" s="25">
        <v>21011</v>
      </c>
      <c r="B289" s="25" t="s">
        <v>262</v>
      </c>
      <c r="C289" s="36">
        <v>1650</v>
      </c>
      <c r="D289" s="51">
        <f t="shared" si="82"/>
        <v>0</v>
      </c>
      <c r="E289" s="51">
        <f t="shared" ref="E289:M289" si="91">SUM(E290:E292)</f>
        <v>0</v>
      </c>
      <c r="F289" s="51">
        <f t="shared" si="91"/>
        <v>0</v>
      </c>
      <c r="G289" s="51">
        <f t="shared" si="91"/>
        <v>0</v>
      </c>
      <c r="H289" s="51">
        <f t="shared" si="91"/>
        <v>0</v>
      </c>
      <c r="I289" s="51">
        <f t="shared" si="91"/>
        <v>0</v>
      </c>
      <c r="J289" s="51">
        <f t="shared" si="91"/>
        <v>0</v>
      </c>
      <c r="K289" s="51">
        <f t="shared" si="91"/>
        <v>0</v>
      </c>
      <c r="L289" s="51">
        <f t="shared" si="91"/>
        <v>0</v>
      </c>
      <c r="M289" s="51">
        <f t="shared" si="91"/>
        <v>0</v>
      </c>
      <c r="N289" s="51">
        <f t="shared" si="89"/>
        <v>1650</v>
      </c>
    </row>
    <row r="290" spans="1:14">
      <c r="A290" s="25">
        <v>2101101</v>
      </c>
      <c r="B290" s="25" t="s">
        <v>263</v>
      </c>
      <c r="C290" s="36">
        <v>757</v>
      </c>
      <c r="D290" s="51">
        <f t="shared" si="82"/>
        <v>0</v>
      </c>
      <c r="E290" s="51"/>
      <c r="F290" s="51"/>
      <c r="G290" s="51"/>
      <c r="H290" s="51"/>
      <c r="I290" s="51"/>
      <c r="J290" s="51"/>
      <c r="K290" s="51"/>
      <c r="L290" s="51"/>
      <c r="M290" s="51"/>
      <c r="N290" s="51">
        <f t="shared" si="89"/>
        <v>757</v>
      </c>
    </row>
    <row r="291" spans="1:14">
      <c r="A291" s="25">
        <v>2101102</v>
      </c>
      <c r="B291" s="25" t="s">
        <v>264</v>
      </c>
      <c r="C291" s="36">
        <v>893</v>
      </c>
      <c r="D291" s="51">
        <f t="shared" si="82"/>
        <v>0</v>
      </c>
      <c r="E291" s="51"/>
      <c r="F291" s="51"/>
      <c r="G291" s="51"/>
      <c r="H291" s="51"/>
      <c r="I291" s="51"/>
      <c r="J291" s="51"/>
      <c r="K291" s="51"/>
      <c r="L291" s="51"/>
      <c r="M291" s="51"/>
      <c r="N291" s="51">
        <f t="shared" si="89"/>
        <v>893</v>
      </c>
    </row>
    <row r="292" spans="1:14">
      <c r="A292" s="25">
        <v>2101199</v>
      </c>
      <c r="B292" s="25" t="s">
        <v>265</v>
      </c>
      <c r="C292" s="36"/>
      <c r="D292" s="51">
        <f t="shared" si="82"/>
        <v>0</v>
      </c>
      <c r="E292" s="51"/>
      <c r="F292" s="51"/>
      <c r="G292" s="51"/>
      <c r="H292" s="51"/>
      <c r="I292" s="51"/>
      <c r="J292" s="51"/>
      <c r="K292" s="51"/>
      <c r="L292" s="51"/>
      <c r="M292" s="51"/>
      <c r="N292" s="51">
        <f t="shared" si="89"/>
        <v>0</v>
      </c>
    </row>
    <row r="293" s="28" customFormat="1" spans="1:14">
      <c r="A293" s="25">
        <v>21012</v>
      </c>
      <c r="B293" s="25" t="s">
        <v>266</v>
      </c>
      <c r="C293" s="36">
        <v>903</v>
      </c>
      <c r="D293" s="51">
        <f t="shared" si="82"/>
        <v>0</v>
      </c>
      <c r="E293" s="51">
        <f t="shared" ref="E293:M293" si="92">SUM(E294:E295)</f>
        <v>0</v>
      </c>
      <c r="F293" s="51">
        <f t="shared" si="92"/>
        <v>0</v>
      </c>
      <c r="G293" s="51">
        <f t="shared" si="92"/>
        <v>0</v>
      </c>
      <c r="H293" s="51">
        <f t="shared" si="92"/>
        <v>0</v>
      </c>
      <c r="I293" s="51">
        <f t="shared" si="92"/>
        <v>0</v>
      </c>
      <c r="J293" s="51">
        <f t="shared" si="92"/>
        <v>0</v>
      </c>
      <c r="K293" s="51">
        <f t="shared" si="92"/>
        <v>0</v>
      </c>
      <c r="L293" s="51">
        <f t="shared" si="92"/>
        <v>0</v>
      </c>
      <c r="M293" s="51">
        <f t="shared" si="92"/>
        <v>0</v>
      </c>
      <c r="N293" s="51">
        <f t="shared" si="89"/>
        <v>903</v>
      </c>
    </row>
    <row r="294" spans="1:14">
      <c r="A294" s="25">
        <v>2101201</v>
      </c>
      <c r="B294" s="25" t="s">
        <v>267</v>
      </c>
      <c r="C294" s="36"/>
      <c r="D294" s="51">
        <f t="shared" si="82"/>
        <v>0</v>
      </c>
      <c r="E294" s="51"/>
      <c r="F294" s="51"/>
      <c r="G294" s="51"/>
      <c r="H294" s="51"/>
      <c r="I294" s="51"/>
      <c r="J294" s="51"/>
      <c r="K294" s="51"/>
      <c r="L294" s="51"/>
      <c r="M294" s="51"/>
      <c r="N294" s="51">
        <f t="shared" si="89"/>
        <v>0</v>
      </c>
    </row>
    <row r="295" spans="1:14">
      <c r="A295" s="25">
        <v>2101202</v>
      </c>
      <c r="B295" s="25" t="s">
        <v>268</v>
      </c>
      <c r="C295" s="36">
        <v>903</v>
      </c>
      <c r="D295" s="51">
        <f t="shared" si="82"/>
        <v>0</v>
      </c>
      <c r="E295" s="51"/>
      <c r="F295" s="51"/>
      <c r="G295" s="51"/>
      <c r="H295" s="51"/>
      <c r="I295" s="51"/>
      <c r="J295" s="51"/>
      <c r="K295" s="51"/>
      <c r="L295" s="51"/>
      <c r="M295" s="51"/>
      <c r="N295" s="51">
        <f t="shared" si="89"/>
        <v>903</v>
      </c>
    </row>
    <row r="296" s="28" customFormat="1" spans="1:14">
      <c r="A296" s="25">
        <v>21013</v>
      </c>
      <c r="B296" s="25" t="s">
        <v>269</v>
      </c>
      <c r="C296" s="36">
        <v>85</v>
      </c>
      <c r="D296" s="51">
        <f t="shared" si="82"/>
        <v>0</v>
      </c>
      <c r="E296" s="51">
        <f t="shared" ref="E296:M296" si="93">SUM(E297)</f>
        <v>0</v>
      </c>
      <c r="F296" s="51">
        <f t="shared" si="93"/>
        <v>0</v>
      </c>
      <c r="G296" s="51">
        <f t="shared" si="93"/>
        <v>0</v>
      </c>
      <c r="H296" s="51">
        <f t="shared" si="93"/>
        <v>0</v>
      </c>
      <c r="I296" s="51">
        <f t="shared" si="93"/>
        <v>0</v>
      </c>
      <c r="J296" s="51">
        <f t="shared" si="93"/>
        <v>0</v>
      </c>
      <c r="K296" s="51">
        <f t="shared" si="93"/>
        <v>0</v>
      </c>
      <c r="L296" s="51">
        <f t="shared" si="93"/>
        <v>0</v>
      </c>
      <c r="M296" s="51">
        <f t="shared" si="93"/>
        <v>0</v>
      </c>
      <c r="N296" s="51">
        <f t="shared" si="89"/>
        <v>85</v>
      </c>
    </row>
    <row r="297" spans="1:14">
      <c r="A297" s="25">
        <v>2101301</v>
      </c>
      <c r="B297" s="25" t="s">
        <v>270</v>
      </c>
      <c r="C297" s="36">
        <v>85</v>
      </c>
      <c r="D297" s="51">
        <f t="shared" si="82"/>
        <v>0</v>
      </c>
      <c r="E297" s="51"/>
      <c r="F297" s="51"/>
      <c r="G297" s="51"/>
      <c r="H297" s="51"/>
      <c r="I297" s="51"/>
      <c r="J297" s="51"/>
      <c r="K297" s="51"/>
      <c r="L297" s="51"/>
      <c r="M297" s="51"/>
      <c r="N297" s="51">
        <f t="shared" si="89"/>
        <v>85</v>
      </c>
    </row>
    <row r="298" s="28" customFormat="1" spans="1:14">
      <c r="A298" s="25">
        <v>21014</v>
      </c>
      <c r="B298" s="25" t="s">
        <v>271</v>
      </c>
      <c r="C298" s="36">
        <v>45</v>
      </c>
      <c r="D298" s="51">
        <f t="shared" si="82"/>
        <v>14</v>
      </c>
      <c r="E298" s="51">
        <f t="shared" ref="E298:M298" si="94">SUM(E299)</f>
        <v>0</v>
      </c>
      <c r="F298" s="51">
        <f t="shared" si="94"/>
        <v>0</v>
      </c>
      <c r="G298" s="51">
        <f t="shared" si="94"/>
        <v>14</v>
      </c>
      <c r="H298" s="51">
        <f t="shared" si="94"/>
        <v>0</v>
      </c>
      <c r="I298" s="51">
        <f t="shared" si="94"/>
        <v>0</v>
      </c>
      <c r="J298" s="51">
        <f t="shared" si="94"/>
        <v>0</v>
      </c>
      <c r="K298" s="51">
        <f t="shared" si="94"/>
        <v>0</v>
      </c>
      <c r="L298" s="51">
        <f t="shared" si="94"/>
        <v>0</v>
      </c>
      <c r="M298" s="51">
        <f t="shared" si="94"/>
        <v>0</v>
      </c>
      <c r="N298" s="51">
        <f t="shared" si="89"/>
        <v>59</v>
      </c>
    </row>
    <row r="299" spans="1:14">
      <c r="A299" s="25">
        <v>2101401</v>
      </c>
      <c r="B299" s="25" t="s">
        <v>272</v>
      </c>
      <c r="C299" s="36">
        <v>45</v>
      </c>
      <c r="D299" s="51">
        <f t="shared" si="82"/>
        <v>14</v>
      </c>
      <c r="E299" s="51"/>
      <c r="F299" s="51">
        <v>0</v>
      </c>
      <c r="G299" s="51">
        <v>14</v>
      </c>
      <c r="H299" s="51"/>
      <c r="I299" s="51"/>
      <c r="J299" s="51"/>
      <c r="K299" s="51"/>
      <c r="L299" s="51"/>
      <c r="M299" s="51"/>
      <c r="N299" s="51">
        <f t="shared" si="89"/>
        <v>59</v>
      </c>
    </row>
    <row r="300" s="28" customFormat="1" spans="1:14">
      <c r="A300" s="25">
        <v>21015</v>
      </c>
      <c r="B300" s="25" t="s">
        <v>273</v>
      </c>
      <c r="C300" s="36">
        <v>354</v>
      </c>
      <c r="D300" s="51">
        <f t="shared" si="82"/>
        <v>79</v>
      </c>
      <c r="E300" s="51">
        <f t="shared" ref="E300:M300" si="95">SUM(E301:E302)</f>
        <v>0</v>
      </c>
      <c r="F300" s="51">
        <f t="shared" si="95"/>
        <v>0</v>
      </c>
      <c r="G300" s="51">
        <f t="shared" si="95"/>
        <v>67</v>
      </c>
      <c r="H300" s="51">
        <f t="shared" si="95"/>
        <v>0</v>
      </c>
      <c r="I300" s="51">
        <f t="shared" si="95"/>
        <v>0</v>
      </c>
      <c r="J300" s="51">
        <f t="shared" si="95"/>
        <v>0</v>
      </c>
      <c r="K300" s="51">
        <f t="shared" si="95"/>
        <v>0</v>
      </c>
      <c r="L300" s="51">
        <f t="shared" si="95"/>
        <v>12</v>
      </c>
      <c r="M300" s="51">
        <f t="shared" si="95"/>
        <v>0</v>
      </c>
      <c r="N300" s="51">
        <f t="shared" si="89"/>
        <v>433</v>
      </c>
    </row>
    <row r="301" spans="1:14">
      <c r="A301" s="25">
        <v>2101501</v>
      </c>
      <c r="B301" s="25" t="s">
        <v>52</v>
      </c>
      <c r="C301" s="36">
        <v>344</v>
      </c>
      <c r="D301" s="51">
        <f t="shared" si="82"/>
        <v>12</v>
      </c>
      <c r="E301" s="51"/>
      <c r="F301" s="51"/>
      <c r="G301" s="51"/>
      <c r="H301" s="51"/>
      <c r="I301" s="51"/>
      <c r="J301" s="51"/>
      <c r="K301" s="51"/>
      <c r="L301" s="51">
        <f>10+2</f>
        <v>12</v>
      </c>
      <c r="M301" s="51"/>
      <c r="N301" s="51">
        <f t="shared" si="89"/>
        <v>356</v>
      </c>
    </row>
    <row r="302" spans="1:14">
      <c r="A302" s="25">
        <v>2101599</v>
      </c>
      <c r="B302" s="25" t="s">
        <v>274</v>
      </c>
      <c r="C302" s="36">
        <v>10</v>
      </c>
      <c r="D302" s="51">
        <f t="shared" si="82"/>
        <v>67</v>
      </c>
      <c r="E302" s="51"/>
      <c r="F302" s="51">
        <v>0</v>
      </c>
      <c r="G302" s="51">
        <v>67</v>
      </c>
      <c r="H302" s="51"/>
      <c r="I302" s="51"/>
      <c r="J302" s="51"/>
      <c r="K302" s="51"/>
      <c r="L302" s="51"/>
      <c r="M302" s="51"/>
      <c r="N302" s="51">
        <f t="shared" si="89"/>
        <v>77</v>
      </c>
    </row>
    <row r="303" s="28" customFormat="1" spans="1:14">
      <c r="A303" s="25">
        <v>21017</v>
      </c>
      <c r="B303" s="25" t="s">
        <v>275</v>
      </c>
      <c r="C303" s="36">
        <v>200</v>
      </c>
      <c r="D303" s="51">
        <f t="shared" si="82"/>
        <v>50</v>
      </c>
      <c r="E303" s="51">
        <f>SUM(E304:E305)</f>
        <v>0</v>
      </c>
      <c r="F303" s="51">
        <f t="shared" ref="F303:M303" si="96">SUM(F304:F305)</f>
        <v>50</v>
      </c>
      <c r="G303" s="51">
        <f t="shared" si="96"/>
        <v>0</v>
      </c>
      <c r="H303" s="51">
        <f t="shared" si="96"/>
        <v>0</v>
      </c>
      <c r="I303" s="51">
        <f t="shared" si="96"/>
        <v>0</v>
      </c>
      <c r="J303" s="51">
        <f t="shared" si="96"/>
        <v>0</v>
      </c>
      <c r="K303" s="51">
        <f t="shared" si="96"/>
        <v>0</v>
      </c>
      <c r="L303" s="51">
        <f t="shared" si="96"/>
        <v>0</v>
      </c>
      <c r="M303" s="51">
        <f t="shared" si="96"/>
        <v>0</v>
      </c>
      <c r="N303" s="51">
        <f t="shared" si="89"/>
        <v>250</v>
      </c>
    </row>
    <row r="304" spans="1:14">
      <c r="A304" s="25">
        <v>2101704</v>
      </c>
      <c r="B304" s="51" t="s">
        <v>276</v>
      </c>
      <c r="C304" s="36"/>
      <c r="D304" s="51">
        <f t="shared" si="82"/>
        <v>50</v>
      </c>
      <c r="E304" s="51"/>
      <c r="F304" s="51">
        <v>50</v>
      </c>
      <c r="G304" s="51">
        <v>0</v>
      </c>
      <c r="H304" s="51"/>
      <c r="I304" s="51"/>
      <c r="J304" s="51"/>
      <c r="K304" s="51"/>
      <c r="L304" s="51"/>
      <c r="M304" s="51"/>
      <c r="N304" s="51">
        <f t="shared" si="89"/>
        <v>50</v>
      </c>
    </row>
    <row r="305" spans="1:14">
      <c r="A305" s="25">
        <v>2101799</v>
      </c>
      <c r="B305" s="25" t="s">
        <v>277</v>
      </c>
      <c r="C305" s="36">
        <v>200</v>
      </c>
      <c r="D305" s="51">
        <f t="shared" si="82"/>
        <v>0</v>
      </c>
      <c r="E305" s="51"/>
      <c r="F305" s="51"/>
      <c r="G305" s="51"/>
      <c r="H305" s="51"/>
      <c r="I305" s="51"/>
      <c r="J305" s="51"/>
      <c r="K305" s="51"/>
      <c r="L305" s="51"/>
      <c r="M305" s="51"/>
      <c r="N305" s="51">
        <f t="shared" si="89"/>
        <v>200</v>
      </c>
    </row>
    <row r="306" s="28" customFormat="1" spans="1:14">
      <c r="A306" s="25">
        <v>21099</v>
      </c>
      <c r="B306" s="25" t="s">
        <v>278</v>
      </c>
      <c r="C306" s="36">
        <v>286</v>
      </c>
      <c r="D306" s="51">
        <f t="shared" ref="D306:D314" si="97">SUM(E306:M306)</f>
        <v>680</v>
      </c>
      <c r="E306" s="51">
        <f t="shared" ref="E306:M306" si="98">SUM(E307)</f>
        <v>35</v>
      </c>
      <c r="F306" s="51">
        <f t="shared" si="98"/>
        <v>0</v>
      </c>
      <c r="G306" s="51">
        <f t="shared" si="98"/>
        <v>645</v>
      </c>
      <c r="H306" s="51">
        <f t="shared" si="98"/>
        <v>0</v>
      </c>
      <c r="I306" s="51">
        <f t="shared" si="98"/>
        <v>0</v>
      </c>
      <c r="J306" s="51">
        <f t="shared" si="98"/>
        <v>0</v>
      </c>
      <c r="K306" s="51">
        <f t="shared" si="98"/>
        <v>0</v>
      </c>
      <c r="L306" s="51">
        <f t="shared" si="98"/>
        <v>0</v>
      </c>
      <c r="M306" s="51">
        <f t="shared" si="98"/>
        <v>0</v>
      </c>
      <c r="N306" s="51">
        <f t="shared" si="89"/>
        <v>966</v>
      </c>
    </row>
    <row r="307" spans="1:14">
      <c r="A307" s="25">
        <v>2109999</v>
      </c>
      <c r="B307" s="25" t="s">
        <v>278</v>
      </c>
      <c r="C307" s="36">
        <v>286</v>
      </c>
      <c r="D307" s="51">
        <f t="shared" si="97"/>
        <v>680</v>
      </c>
      <c r="E307" s="51">
        <v>35</v>
      </c>
      <c r="F307" s="51">
        <v>0</v>
      </c>
      <c r="G307" s="51">
        <f>343+300+2</f>
        <v>645</v>
      </c>
      <c r="H307" s="51"/>
      <c r="I307" s="51"/>
      <c r="J307" s="51"/>
      <c r="K307" s="51"/>
      <c r="L307" s="51"/>
      <c r="M307" s="51"/>
      <c r="N307" s="51">
        <f t="shared" si="89"/>
        <v>966</v>
      </c>
    </row>
    <row r="308" s="28" customFormat="1" spans="1:14">
      <c r="A308" s="25">
        <v>211</v>
      </c>
      <c r="B308" s="25" t="s">
        <v>279</v>
      </c>
      <c r="C308" s="36">
        <v>89</v>
      </c>
      <c r="D308" s="51">
        <f t="shared" si="97"/>
        <v>10369</v>
      </c>
      <c r="E308" s="51">
        <f>SUM(E309,E317,E322,E324,E311,E314,E320)</f>
        <v>0</v>
      </c>
      <c r="F308" s="51">
        <f>SUM(F309,F317,F322,F324,F311,F314,F320)</f>
        <v>8614</v>
      </c>
      <c r="G308" s="51">
        <f>SUM(G309,G317,G322,G324,G311,G314,G320)</f>
        <v>392</v>
      </c>
      <c r="H308" s="51">
        <f t="shared" ref="H308:M308" si="99">SUM(H309,H317,H322,H324,H311,H314,H320)</f>
        <v>1350</v>
      </c>
      <c r="I308" s="51">
        <f t="shared" si="99"/>
        <v>0</v>
      </c>
      <c r="J308" s="51">
        <f t="shared" si="99"/>
        <v>0</v>
      </c>
      <c r="K308" s="51">
        <f t="shared" si="99"/>
        <v>0</v>
      </c>
      <c r="L308" s="51">
        <f t="shared" si="99"/>
        <v>13</v>
      </c>
      <c r="M308" s="51">
        <f t="shared" si="99"/>
        <v>0</v>
      </c>
      <c r="N308" s="51">
        <f t="shared" si="89"/>
        <v>10458</v>
      </c>
    </row>
    <row r="309" s="28" customFormat="1" spans="1:14">
      <c r="A309" s="25">
        <v>21101</v>
      </c>
      <c r="B309" s="25" t="s">
        <v>280</v>
      </c>
      <c r="C309" s="36">
        <v>86</v>
      </c>
      <c r="D309" s="51">
        <f t="shared" si="97"/>
        <v>13</v>
      </c>
      <c r="E309" s="51">
        <f t="shared" ref="E309:M309" si="100">SUM(E310)</f>
        <v>0</v>
      </c>
      <c r="F309" s="51">
        <f t="shared" si="100"/>
        <v>0</v>
      </c>
      <c r="G309" s="51">
        <f t="shared" si="100"/>
        <v>0</v>
      </c>
      <c r="H309" s="51">
        <f t="shared" si="100"/>
        <v>0</v>
      </c>
      <c r="I309" s="51">
        <f t="shared" si="100"/>
        <v>0</v>
      </c>
      <c r="J309" s="51">
        <f t="shared" si="100"/>
        <v>0</v>
      </c>
      <c r="K309" s="51">
        <f t="shared" si="100"/>
        <v>0</v>
      </c>
      <c r="L309" s="51">
        <f t="shared" si="100"/>
        <v>13</v>
      </c>
      <c r="M309" s="51">
        <f t="shared" si="100"/>
        <v>0</v>
      </c>
      <c r="N309" s="51">
        <f t="shared" si="89"/>
        <v>99</v>
      </c>
    </row>
    <row r="310" spans="1:14">
      <c r="A310" s="25">
        <v>2110101</v>
      </c>
      <c r="B310" s="25" t="s">
        <v>52</v>
      </c>
      <c r="C310" s="36">
        <v>86</v>
      </c>
      <c r="D310" s="51">
        <f t="shared" si="97"/>
        <v>13</v>
      </c>
      <c r="E310" s="51"/>
      <c r="F310" s="51"/>
      <c r="G310" s="51"/>
      <c r="H310" s="51"/>
      <c r="I310" s="51"/>
      <c r="J310" s="51"/>
      <c r="K310" s="51"/>
      <c r="L310" s="51">
        <v>13</v>
      </c>
      <c r="M310" s="51"/>
      <c r="N310" s="51">
        <f t="shared" si="89"/>
        <v>99</v>
      </c>
    </row>
    <row r="311" s="28" customFormat="1" spans="1:14">
      <c r="A311" s="25">
        <v>21103</v>
      </c>
      <c r="B311" s="25" t="s">
        <v>281</v>
      </c>
      <c r="C311" s="36"/>
      <c r="D311" s="51">
        <f t="shared" si="97"/>
        <v>4468</v>
      </c>
      <c r="E311" s="51">
        <f>SUM(E312:E313)</f>
        <v>0</v>
      </c>
      <c r="F311" s="51">
        <f>SUM(F312:F313)</f>
        <v>3118</v>
      </c>
      <c r="G311" s="51">
        <f t="shared" ref="G311:M311" si="101">SUM(G312:G313)</f>
        <v>0</v>
      </c>
      <c r="H311" s="51">
        <f t="shared" si="101"/>
        <v>1350</v>
      </c>
      <c r="I311" s="51">
        <f t="shared" si="101"/>
        <v>0</v>
      </c>
      <c r="J311" s="51">
        <f t="shared" si="101"/>
        <v>0</v>
      </c>
      <c r="K311" s="51">
        <f t="shared" si="101"/>
        <v>0</v>
      </c>
      <c r="L311" s="51">
        <f t="shared" si="101"/>
        <v>0</v>
      </c>
      <c r="M311" s="51">
        <f t="shared" si="101"/>
        <v>0</v>
      </c>
      <c r="N311" s="51">
        <f t="shared" si="89"/>
        <v>4468</v>
      </c>
    </row>
    <row r="312" spans="1:14">
      <c r="A312" s="25">
        <v>2110301</v>
      </c>
      <c r="B312" s="25" t="s">
        <v>282</v>
      </c>
      <c r="C312" s="36"/>
      <c r="D312" s="51">
        <f t="shared" si="97"/>
        <v>335</v>
      </c>
      <c r="E312" s="51"/>
      <c r="F312" s="28">
        <v>335</v>
      </c>
      <c r="G312" s="51"/>
      <c r="H312" s="51"/>
      <c r="I312" s="51"/>
      <c r="J312" s="51"/>
      <c r="K312" s="51"/>
      <c r="L312" s="51"/>
      <c r="M312" s="51"/>
      <c r="N312" s="51">
        <f t="shared" si="89"/>
        <v>335</v>
      </c>
    </row>
    <row r="313" s="28" customFormat="1" spans="1:14">
      <c r="A313" s="25">
        <v>2110302</v>
      </c>
      <c r="B313" s="25" t="s">
        <v>283</v>
      </c>
      <c r="C313" s="36"/>
      <c r="D313" s="51">
        <f t="shared" si="97"/>
        <v>4133</v>
      </c>
      <c r="E313" s="51"/>
      <c r="F313" s="51">
        <v>2783</v>
      </c>
      <c r="G313" s="51"/>
      <c r="H313" s="51">
        <v>1350</v>
      </c>
      <c r="I313" s="51"/>
      <c r="J313" s="51"/>
      <c r="K313" s="51"/>
      <c r="L313" s="51"/>
      <c r="M313" s="51"/>
      <c r="N313" s="51">
        <f t="shared" si="89"/>
        <v>4133</v>
      </c>
    </row>
    <row r="314" s="28" customFormat="1" spans="1:14">
      <c r="A314" s="25">
        <v>21104</v>
      </c>
      <c r="B314" s="25" t="s">
        <v>284</v>
      </c>
      <c r="C314" s="36"/>
      <c r="D314" s="51">
        <f t="shared" si="97"/>
        <v>2220</v>
      </c>
      <c r="E314" s="51">
        <f>SUM(E315:E316)</f>
        <v>0</v>
      </c>
      <c r="F314" s="51">
        <f>SUM(F315:F316)</f>
        <v>1946</v>
      </c>
      <c r="G314" s="51">
        <f t="shared" ref="F314:M314" si="102">SUM(G315:G316)</f>
        <v>274</v>
      </c>
      <c r="H314" s="51">
        <f t="shared" si="102"/>
        <v>0</v>
      </c>
      <c r="I314" s="51">
        <f t="shared" si="102"/>
        <v>0</v>
      </c>
      <c r="J314" s="51">
        <f t="shared" si="102"/>
        <v>0</v>
      </c>
      <c r="K314" s="51">
        <f t="shared" si="102"/>
        <v>0</v>
      </c>
      <c r="L314" s="51">
        <f t="shared" si="102"/>
        <v>0</v>
      </c>
      <c r="M314" s="51">
        <f t="shared" si="102"/>
        <v>0</v>
      </c>
      <c r="N314" s="51">
        <f t="shared" si="89"/>
        <v>2220</v>
      </c>
    </row>
    <row r="315" s="28" customFormat="1" spans="1:14">
      <c r="A315" s="25">
        <v>2110401</v>
      </c>
      <c r="B315" s="51" t="s">
        <v>285</v>
      </c>
      <c r="C315" s="36"/>
      <c r="D315" s="51">
        <f t="shared" ref="D315:D321" si="103">SUM(E315:M315)</f>
        <v>430</v>
      </c>
      <c r="E315" s="51"/>
      <c r="F315" s="51">
        <v>156</v>
      </c>
      <c r="G315" s="51">
        <v>274</v>
      </c>
      <c r="H315" s="51"/>
      <c r="I315" s="51"/>
      <c r="J315" s="51"/>
      <c r="K315" s="51"/>
      <c r="L315" s="51"/>
      <c r="M315" s="51"/>
      <c r="N315" s="51">
        <f t="shared" si="89"/>
        <v>430</v>
      </c>
    </row>
    <row r="316" s="28" customFormat="1" spans="1:14">
      <c r="A316" s="25">
        <v>2110402</v>
      </c>
      <c r="B316" s="51" t="s">
        <v>286</v>
      </c>
      <c r="C316" s="36"/>
      <c r="D316" s="51">
        <f t="shared" si="103"/>
        <v>1790</v>
      </c>
      <c r="E316" s="51"/>
      <c r="F316" s="51">
        <v>1790</v>
      </c>
      <c r="G316" s="51">
        <v>0</v>
      </c>
      <c r="H316" s="51"/>
      <c r="I316" s="51"/>
      <c r="J316" s="51"/>
      <c r="K316" s="51"/>
      <c r="L316" s="51"/>
      <c r="M316" s="51"/>
      <c r="N316" s="51">
        <f t="shared" si="89"/>
        <v>1790</v>
      </c>
    </row>
    <row r="317" s="28" customFormat="1" spans="1:14">
      <c r="A317" s="25">
        <v>21105</v>
      </c>
      <c r="B317" s="25" t="s">
        <v>287</v>
      </c>
      <c r="C317" s="36">
        <v>3</v>
      </c>
      <c r="D317" s="51">
        <f t="shared" si="103"/>
        <v>104</v>
      </c>
      <c r="E317" s="51">
        <f>SUM(E318:E319)</f>
        <v>0</v>
      </c>
      <c r="F317" s="51">
        <f t="shared" ref="F317:M317" si="104">SUM(F318:F319)</f>
        <v>0</v>
      </c>
      <c r="G317" s="51">
        <f t="shared" si="104"/>
        <v>104</v>
      </c>
      <c r="H317" s="51">
        <f t="shared" si="104"/>
        <v>0</v>
      </c>
      <c r="I317" s="51">
        <f t="shared" si="104"/>
        <v>0</v>
      </c>
      <c r="J317" s="51">
        <f t="shared" si="104"/>
        <v>0</v>
      </c>
      <c r="K317" s="51">
        <f t="shared" si="104"/>
        <v>0</v>
      </c>
      <c r="L317" s="51">
        <f t="shared" si="104"/>
        <v>0</v>
      </c>
      <c r="M317" s="51">
        <f t="shared" si="104"/>
        <v>0</v>
      </c>
      <c r="N317" s="51">
        <f t="shared" si="89"/>
        <v>107</v>
      </c>
    </row>
    <row r="318" spans="1:14">
      <c r="A318" s="25">
        <v>2110501</v>
      </c>
      <c r="B318" s="25" t="s">
        <v>288</v>
      </c>
      <c r="C318" s="36"/>
      <c r="D318" s="51">
        <f t="shared" si="103"/>
        <v>104</v>
      </c>
      <c r="E318" s="51"/>
      <c r="F318" s="51">
        <v>0</v>
      </c>
      <c r="G318" s="51">
        <v>104</v>
      </c>
      <c r="H318" s="51"/>
      <c r="I318" s="51"/>
      <c r="J318" s="51"/>
      <c r="K318" s="51"/>
      <c r="L318" s="51"/>
      <c r="M318" s="51"/>
      <c r="N318" s="51">
        <f t="shared" si="89"/>
        <v>104</v>
      </c>
    </row>
    <row r="319" spans="1:14">
      <c r="A319" s="25">
        <v>2110502</v>
      </c>
      <c r="B319" s="25" t="s">
        <v>289</v>
      </c>
      <c r="C319" s="36">
        <v>3</v>
      </c>
      <c r="D319" s="51">
        <f t="shared" si="103"/>
        <v>0</v>
      </c>
      <c r="E319" s="51"/>
      <c r="F319" s="51"/>
      <c r="G319" s="51"/>
      <c r="H319" s="51"/>
      <c r="I319" s="51"/>
      <c r="J319" s="51"/>
      <c r="K319" s="51"/>
      <c r="L319" s="51"/>
      <c r="M319" s="51"/>
      <c r="N319" s="51">
        <f t="shared" si="89"/>
        <v>3</v>
      </c>
    </row>
    <row r="320" s="28" customFormat="1" spans="1:14">
      <c r="A320" s="25">
        <v>21113</v>
      </c>
      <c r="B320" s="25" t="s">
        <v>290</v>
      </c>
      <c r="C320" s="36"/>
      <c r="D320" s="51">
        <f t="shared" si="103"/>
        <v>3190</v>
      </c>
      <c r="E320" s="51">
        <f>SUM(E321)</f>
        <v>0</v>
      </c>
      <c r="F320" s="51">
        <f t="shared" ref="F320:M320" si="105">SUM(F321)</f>
        <v>3190</v>
      </c>
      <c r="G320" s="51">
        <f t="shared" si="105"/>
        <v>0</v>
      </c>
      <c r="H320" s="51">
        <f t="shared" si="105"/>
        <v>0</v>
      </c>
      <c r="I320" s="51">
        <f t="shared" si="105"/>
        <v>0</v>
      </c>
      <c r="J320" s="51">
        <f t="shared" si="105"/>
        <v>0</v>
      </c>
      <c r="K320" s="51">
        <f t="shared" si="105"/>
        <v>0</v>
      </c>
      <c r="L320" s="51">
        <f t="shared" si="105"/>
        <v>0</v>
      </c>
      <c r="M320" s="51">
        <f t="shared" si="105"/>
        <v>0</v>
      </c>
      <c r="N320" s="51">
        <f t="shared" si="89"/>
        <v>3190</v>
      </c>
    </row>
    <row r="321" s="28" customFormat="1" spans="1:14">
      <c r="A321" s="25">
        <v>2111301</v>
      </c>
      <c r="B321" s="51" t="s">
        <v>290</v>
      </c>
      <c r="C321" s="36"/>
      <c r="D321" s="51">
        <f t="shared" si="103"/>
        <v>3190</v>
      </c>
      <c r="E321" s="51"/>
      <c r="F321" s="51">
        <v>3190</v>
      </c>
      <c r="G321" s="51"/>
      <c r="H321" s="51"/>
      <c r="I321" s="51"/>
      <c r="J321" s="51"/>
      <c r="K321" s="51"/>
      <c r="L321" s="51"/>
      <c r="M321" s="51"/>
      <c r="N321" s="51">
        <f t="shared" si="89"/>
        <v>3190</v>
      </c>
    </row>
    <row r="322" s="28" customFormat="1" spans="1:14">
      <c r="A322" s="25">
        <v>21114</v>
      </c>
      <c r="B322" s="25" t="s">
        <v>291</v>
      </c>
      <c r="C322" s="36"/>
      <c r="D322" s="51">
        <f t="shared" ref="D322:D357" si="106">SUM(E322:M322)</f>
        <v>0</v>
      </c>
      <c r="E322" s="51">
        <f t="shared" ref="E322:M322" si="107">SUM(E323)</f>
        <v>0</v>
      </c>
      <c r="F322" s="51">
        <f t="shared" si="107"/>
        <v>0</v>
      </c>
      <c r="G322" s="51">
        <f t="shared" si="107"/>
        <v>0</v>
      </c>
      <c r="H322" s="51">
        <f t="shared" si="107"/>
        <v>0</v>
      </c>
      <c r="I322" s="51">
        <f t="shared" si="107"/>
        <v>0</v>
      </c>
      <c r="J322" s="51">
        <f t="shared" si="107"/>
        <v>0</v>
      </c>
      <c r="K322" s="51">
        <f t="shared" si="107"/>
        <v>0</v>
      </c>
      <c r="L322" s="51">
        <f t="shared" si="107"/>
        <v>0</v>
      </c>
      <c r="M322" s="51">
        <f t="shared" si="107"/>
        <v>0</v>
      </c>
      <c r="N322" s="51">
        <f t="shared" ref="N322:N357" si="108">C322+D322</f>
        <v>0</v>
      </c>
    </row>
    <row r="323" spans="1:14">
      <c r="A323" s="25">
        <v>2111408</v>
      </c>
      <c r="B323" s="25" t="s">
        <v>292</v>
      </c>
      <c r="C323" s="36"/>
      <c r="D323" s="51">
        <f t="shared" si="106"/>
        <v>0</v>
      </c>
      <c r="E323" s="51"/>
      <c r="F323" s="51"/>
      <c r="G323" s="51"/>
      <c r="H323" s="51"/>
      <c r="I323" s="51"/>
      <c r="J323" s="51"/>
      <c r="K323" s="51"/>
      <c r="L323" s="51"/>
      <c r="M323" s="51"/>
      <c r="N323" s="51">
        <f t="shared" si="108"/>
        <v>0</v>
      </c>
    </row>
    <row r="324" s="28" customFormat="1" spans="1:14">
      <c r="A324" s="25">
        <v>21199</v>
      </c>
      <c r="B324" s="25" t="s">
        <v>293</v>
      </c>
      <c r="C324" s="36"/>
      <c r="D324" s="51">
        <f t="shared" si="106"/>
        <v>374</v>
      </c>
      <c r="E324" s="51">
        <f t="shared" ref="E324:M324" si="109">SUM(E325)</f>
        <v>0</v>
      </c>
      <c r="F324" s="51">
        <f t="shared" si="109"/>
        <v>360</v>
      </c>
      <c r="G324" s="51">
        <f t="shared" si="109"/>
        <v>14</v>
      </c>
      <c r="H324" s="51">
        <f t="shared" si="109"/>
        <v>0</v>
      </c>
      <c r="I324" s="51">
        <f t="shared" si="109"/>
        <v>0</v>
      </c>
      <c r="J324" s="51">
        <f t="shared" si="109"/>
        <v>0</v>
      </c>
      <c r="K324" s="51">
        <f t="shared" si="109"/>
        <v>0</v>
      </c>
      <c r="L324" s="51">
        <f t="shared" si="109"/>
        <v>0</v>
      </c>
      <c r="M324" s="51">
        <f t="shared" si="109"/>
        <v>0</v>
      </c>
      <c r="N324" s="51">
        <f t="shared" si="108"/>
        <v>374</v>
      </c>
    </row>
    <row r="325" spans="1:14">
      <c r="A325" s="25">
        <v>2119999</v>
      </c>
      <c r="B325" s="25" t="s">
        <v>293</v>
      </c>
      <c r="C325" s="36"/>
      <c r="D325" s="51">
        <f t="shared" si="106"/>
        <v>374</v>
      </c>
      <c r="E325" s="51"/>
      <c r="F325" s="51">
        <v>360</v>
      </c>
      <c r="G325" s="51">
        <v>14</v>
      </c>
      <c r="H325" s="51"/>
      <c r="I325" s="51"/>
      <c r="J325" s="51"/>
      <c r="K325" s="51"/>
      <c r="L325" s="51"/>
      <c r="M325" s="51"/>
      <c r="N325" s="51">
        <f t="shared" si="108"/>
        <v>374</v>
      </c>
    </row>
    <row r="326" s="28" customFormat="1" spans="1:14">
      <c r="A326" s="25">
        <v>212</v>
      </c>
      <c r="B326" s="25" t="s">
        <v>294</v>
      </c>
      <c r="C326" s="36">
        <v>3660</v>
      </c>
      <c r="D326" s="51">
        <f t="shared" si="106"/>
        <v>3862</v>
      </c>
      <c r="E326" s="51">
        <f t="shared" ref="E326:M326" si="110">SUM(E327,E332,E334,E336,E338)</f>
        <v>0</v>
      </c>
      <c r="F326" s="51">
        <f t="shared" si="110"/>
        <v>3770</v>
      </c>
      <c r="G326" s="51">
        <f t="shared" si="110"/>
        <v>0</v>
      </c>
      <c r="H326" s="51">
        <f t="shared" si="110"/>
        <v>0</v>
      </c>
      <c r="I326" s="51">
        <f t="shared" si="110"/>
        <v>0</v>
      </c>
      <c r="J326" s="51">
        <f t="shared" si="110"/>
        <v>0</v>
      </c>
      <c r="K326" s="51">
        <f t="shared" si="110"/>
        <v>0</v>
      </c>
      <c r="L326" s="51">
        <f t="shared" si="110"/>
        <v>92</v>
      </c>
      <c r="M326" s="51">
        <f t="shared" si="110"/>
        <v>0</v>
      </c>
      <c r="N326" s="51">
        <f t="shared" si="108"/>
        <v>7522</v>
      </c>
    </row>
    <row r="327" s="28" customFormat="1" spans="1:14">
      <c r="A327" s="25">
        <v>21201</v>
      </c>
      <c r="B327" s="25" t="s">
        <v>295</v>
      </c>
      <c r="C327" s="36">
        <v>2018</v>
      </c>
      <c r="D327" s="51">
        <f t="shared" si="106"/>
        <v>87</v>
      </c>
      <c r="E327" s="51">
        <f t="shared" ref="E327:M327" si="111">SUM(E328:E331)</f>
        <v>0</v>
      </c>
      <c r="F327" s="51">
        <f t="shared" si="111"/>
        <v>0</v>
      </c>
      <c r="G327" s="51">
        <f t="shared" si="111"/>
        <v>0</v>
      </c>
      <c r="H327" s="51">
        <f t="shared" si="111"/>
        <v>0</v>
      </c>
      <c r="I327" s="51">
        <f t="shared" si="111"/>
        <v>0</v>
      </c>
      <c r="J327" s="51">
        <f t="shared" si="111"/>
        <v>0</v>
      </c>
      <c r="K327" s="51">
        <f t="shared" si="111"/>
        <v>0</v>
      </c>
      <c r="L327" s="51">
        <f t="shared" si="111"/>
        <v>87</v>
      </c>
      <c r="M327" s="51">
        <f t="shared" si="111"/>
        <v>0</v>
      </c>
      <c r="N327" s="51">
        <f t="shared" si="108"/>
        <v>2105</v>
      </c>
    </row>
    <row r="328" spans="1:14">
      <c r="A328" s="25">
        <v>2120101</v>
      </c>
      <c r="B328" s="25" t="s">
        <v>52</v>
      </c>
      <c r="C328" s="36">
        <v>1662</v>
      </c>
      <c r="D328" s="51">
        <f t="shared" si="106"/>
        <v>87</v>
      </c>
      <c r="E328" s="51"/>
      <c r="F328" s="51"/>
      <c r="G328" s="51"/>
      <c r="H328" s="51"/>
      <c r="I328" s="51"/>
      <c r="J328" s="51"/>
      <c r="K328" s="51"/>
      <c r="L328" s="51">
        <f>26+6+24+12+19</f>
        <v>87</v>
      </c>
      <c r="M328" s="51"/>
      <c r="N328" s="51">
        <f t="shared" si="108"/>
        <v>1749</v>
      </c>
    </row>
    <row r="329" spans="1:14">
      <c r="A329" s="25">
        <v>2120102</v>
      </c>
      <c r="B329" s="25" t="s">
        <v>65</v>
      </c>
      <c r="C329" s="36"/>
      <c r="D329" s="51">
        <f t="shared" si="106"/>
        <v>0</v>
      </c>
      <c r="E329" s="51"/>
      <c r="F329" s="51"/>
      <c r="G329" s="51"/>
      <c r="H329" s="51"/>
      <c r="I329" s="51"/>
      <c r="J329" s="51"/>
      <c r="K329" s="51"/>
      <c r="L329" s="51"/>
      <c r="M329" s="51"/>
      <c r="N329" s="51">
        <f t="shared" si="108"/>
        <v>0</v>
      </c>
    </row>
    <row r="330" spans="1:14">
      <c r="A330" s="25">
        <v>2120104</v>
      </c>
      <c r="B330" s="25" t="s">
        <v>296</v>
      </c>
      <c r="C330" s="36">
        <v>96</v>
      </c>
      <c r="D330" s="51">
        <f t="shared" si="106"/>
        <v>0</v>
      </c>
      <c r="E330" s="51"/>
      <c r="F330" s="51"/>
      <c r="G330" s="51"/>
      <c r="H330" s="51"/>
      <c r="I330" s="51"/>
      <c r="J330" s="51"/>
      <c r="K330" s="51"/>
      <c r="L330" s="51"/>
      <c r="M330" s="51"/>
      <c r="N330" s="51">
        <f t="shared" si="108"/>
        <v>96</v>
      </c>
    </row>
    <row r="331" spans="1:14">
      <c r="A331" s="25">
        <v>2120199</v>
      </c>
      <c r="B331" s="25" t="s">
        <v>297</v>
      </c>
      <c r="C331" s="36">
        <v>261</v>
      </c>
      <c r="D331" s="51">
        <f t="shared" si="106"/>
        <v>0</v>
      </c>
      <c r="E331" s="51"/>
      <c r="F331" s="51"/>
      <c r="G331" s="51"/>
      <c r="H331" s="51"/>
      <c r="I331" s="51"/>
      <c r="J331" s="51"/>
      <c r="K331" s="51"/>
      <c r="L331" s="51"/>
      <c r="M331" s="51"/>
      <c r="N331" s="51">
        <f t="shared" si="108"/>
        <v>261</v>
      </c>
    </row>
    <row r="332" s="28" customFormat="1" spans="1:14">
      <c r="A332" s="25">
        <v>21202</v>
      </c>
      <c r="B332" s="25" t="s">
        <v>298</v>
      </c>
      <c r="C332" s="36">
        <v>149</v>
      </c>
      <c r="D332" s="51">
        <f t="shared" si="106"/>
        <v>5</v>
      </c>
      <c r="E332" s="51">
        <f t="shared" ref="E332:M332" si="112">SUM(E333)</f>
        <v>0</v>
      </c>
      <c r="F332" s="51">
        <f t="shared" si="112"/>
        <v>0</v>
      </c>
      <c r="G332" s="51">
        <f t="shared" si="112"/>
        <v>0</v>
      </c>
      <c r="H332" s="51">
        <f t="shared" si="112"/>
        <v>0</v>
      </c>
      <c r="I332" s="51">
        <f t="shared" si="112"/>
        <v>0</v>
      </c>
      <c r="J332" s="51">
        <f t="shared" si="112"/>
        <v>0</v>
      </c>
      <c r="K332" s="51">
        <f t="shared" si="112"/>
        <v>0</v>
      </c>
      <c r="L332" s="51">
        <f t="shared" si="112"/>
        <v>5</v>
      </c>
      <c r="M332" s="51">
        <f t="shared" si="112"/>
        <v>0</v>
      </c>
      <c r="N332" s="51">
        <f t="shared" si="108"/>
        <v>154</v>
      </c>
    </row>
    <row r="333" spans="1:14">
      <c r="A333" s="25">
        <v>2120201</v>
      </c>
      <c r="B333" s="25" t="s">
        <v>298</v>
      </c>
      <c r="C333" s="36">
        <v>149</v>
      </c>
      <c r="D333" s="51">
        <f t="shared" si="106"/>
        <v>5</v>
      </c>
      <c r="E333" s="51"/>
      <c r="F333" s="51"/>
      <c r="G333" s="51"/>
      <c r="H333" s="51"/>
      <c r="I333" s="51"/>
      <c r="J333" s="51"/>
      <c r="K333" s="51"/>
      <c r="L333" s="51">
        <v>5</v>
      </c>
      <c r="M333" s="51"/>
      <c r="N333" s="51">
        <f t="shared" si="108"/>
        <v>154</v>
      </c>
    </row>
    <row r="334" s="28" customFormat="1" spans="1:14">
      <c r="A334" s="25">
        <v>21203</v>
      </c>
      <c r="B334" s="25" t="s">
        <v>299</v>
      </c>
      <c r="C334" s="36"/>
      <c r="D334" s="51">
        <f t="shared" si="106"/>
        <v>2992</v>
      </c>
      <c r="E334" s="51">
        <f t="shared" ref="E334:M334" si="113">SUM(E335)</f>
        <v>0</v>
      </c>
      <c r="F334" s="51">
        <f t="shared" si="113"/>
        <v>2992</v>
      </c>
      <c r="G334" s="51">
        <f t="shared" si="113"/>
        <v>0</v>
      </c>
      <c r="H334" s="51">
        <f t="shared" si="113"/>
        <v>0</v>
      </c>
      <c r="I334" s="51">
        <f t="shared" si="113"/>
        <v>0</v>
      </c>
      <c r="J334" s="51">
        <f t="shared" si="113"/>
        <v>0</v>
      </c>
      <c r="K334" s="51">
        <f t="shared" si="113"/>
        <v>0</v>
      </c>
      <c r="L334" s="51">
        <f t="shared" si="113"/>
        <v>0</v>
      </c>
      <c r="M334" s="51">
        <f t="shared" si="113"/>
        <v>0</v>
      </c>
      <c r="N334" s="51">
        <f t="shared" si="108"/>
        <v>2992</v>
      </c>
    </row>
    <row r="335" spans="1:14">
      <c r="A335" s="25">
        <v>2120399</v>
      </c>
      <c r="B335" s="25" t="s">
        <v>300</v>
      </c>
      <c r="C335" s="36"/>
      <c r="D335" s="51">
        <f t="shared" si="106"/>
        <v>2992</v>
      </c>
      <c r="E335" s="51"/>
      <c r="F335" s="51">
        <v>2992</v>
      </c>
      <c r="G335" s="51">
        <v>0</v>
      </c>
      <c r="H335" s="51"/>
      <c r="I335" s="51"/>
      <c r="J335" s="51"/>
      <c r="K335" s="51"/>
      <c r="L335" s="51"/>
      <c r="M335" s="51"/>
      <c r="N335" s="51">
        <f t="shared" si="108"/>
        <v>2992</v>
      </c>
    </row>
    <row r="336" s="28" customFormat="1" spans="1:14">
      <c r="A336" s="25">
        <v>21205</v>
      </c>
      <c r="B336" s="25" t="s">
        <v>301</v>
      </c>
      <c r="C336" s="36">
        <v>928</v>
      </c>
      <c r="D336" s="51">
        <f t="shared" si="106"/>
        <v>0</v>
      </c>
      <c r="E336" s="51">
        <f t="shared" ref="E336:M336" si="114">SUM(E337)</f>
        <v>0</v>
      </c>
      <c r="F336" s="51">
        <f t="shared" si="114"/>
        <v>0</v>
      </c>
      <c r="G336" s="51">
        <f t="shared" si="114"/>
        <v>0</v>
      </c>
      <c r="H336" s="51">
        <f t="shared" si="114"/>
        <v>0</v>
      </c>
      <c r="I336" s="51">
        <f t="shared" si="114"/>
        <v>0</v>
      </c>
      <c r="J336" s="51">
        <f t="shared" si="114"/>
        <v>0</v>
      </c>
      <c r="K336" s="51">
        <f t="shared" si="114"/>
        <v>0</v>
      </c>
      <c r="L336" s="51">
        <f t="shared" si="114"/>
        <v>0</v>
      </c>
      <c r="M336" s="51">
        <f t="shared" si="114"/>
        <v>0</v>
      </c>
      <c r="N336" s="51">
        <f t="shared" si="108"/>
        <v>928</v>
      </c>
    </row>
    <row r="337" spans="1:14">
      <c r="A337" s="25">
        <v>2120501</v>
      </c>
      <c r="B337" s="25" t="s">
        <v>301</v>
      </c>
      <c r="C337" s="36">
        <v>928</v>
      </c>
      <c r="D337" s="51">
        <f t="shared" si="106"/>
        <v>0</v>
      </c>
      <c r="E337" s="51"/>
      <c r="F337" s="51"/>
      <c r="G337" s="51"/>
      <c r="H337" s="51"/>
      <c r="I337" s="51"/>
      <c r="J337" s="51"/>
      <c r="K337" s="51"/>
      <c r="L337" s="51"/>
      <c r="M337" s="51"/>
      <c r="N337" s="51">
        <f t="shared" si="108"/>
        <v>928</v>
      </c>
    </row>
    <row r="338" s="28" customFormat="1" spans="1:14">
      <c r="A338" s="25">
        <v>21299</v>
      </c>
      <c r="B338" s="25" t="s">
        <v>302</v>
      </c>
      <c r="C338" s="36">
        <v>565</v>
      </c>
      <c r="D338" s="51">
        <f t="shared" si="106"/>
        <v>778</v>
      </c>
      <c r="E338" s="51">
        <f t="shared" ref="E338:M338" si="115">SUM(E339)</f>
        <v>0</v>
      </c>
      <c r="F338" s="51">
        <f t="shared" si="115"/>
        <v>778</v>
      </c>
      <c r="G338" s="51">
        <f t="shared" si="115"/>
        <v>0</v>
      </c>
      <c r="H338" s="51">
        <f t="shared" si="115"/>
        <v>0</v>
      </c>
      <c r="I338" s="51">
        <f t="shared" si="115"/>
        <v>0</v>
      </c>
      <c r="J338" s="51">
        <f t="shared" si="115"/>
        <v>0</v>
      </c>
      <c r="K338" s="51">
        <f t="shared" si="115"/>
        <v>0</v>
      </c>
      <c r="L338" s="51">
        <f t="shared" si="115"/>
        <v>0</v>
      </c>
      <c r="M338" s="51">
        <f t="shared" si="115"/>
        <v>0</v>
      </c>
      <c r="N338" s="51">
        <f t="shared" si="108"/>
        <v>1343</v>
      </c>
    </row>
    <row r="339" spans="1:14">
      <c r="A339" s="25">
        <v>2129999</v>
      </c>
      <c r="B339" s="25" t="s">
        <v>302</v>
      </c>
      <c r="C339" s="36">
        <v>565</v>
      </c>
      <c r="D339" s="51">
        <f t="shared" si="106"/>
        <v>778</v>
      </c>
      <c r="E339" s="51"/>
      <c r="F339" s="51">
        <v>778</v>
      </c>
      <c r="G339" s="51">
        <v>0</v>
      </c>
      <c r="H339" s="51"/>
      <c r="I339" s="51"/>
      <c r="J339" s="51"/>
      <c r="K339" s="51"/>
      <c r="L339" s="51"/>
      <c r="M339" s="51"/>
      <c r="N339" s="51">
        <f t="shared" si="108"/>
        <v>1343</v>
      </c>
    </row>
    <row r="340" s="28" customFormat="1" spans="1:14">
      <c r="A340" s="25">
        <v>213</v>
      </c>
      <c r="B340" s="25" t="s">
        <v>303</v>
      </c>
      <c r="C340" s="36">
        <v>22153</v>
      </c>
      <c r="D340" s="51">
        <f t="shared" si="106"/>
        <v>48172</v>
      </c>
      <c r="E340" s="51">
        <f>SUM(E341,E351,E361,E373,E376,E382,E388,E386)</f>
        <v>0</v>
      </c>
      <c r="F340" s="51">
        <f t="shared" ref="F340:M340" si="116">SUM(F341,F351,F361,F373,F376,F382,F388,F386)</f>
        <v>7177</v>
      </c>
      <c r="G340" s="51">
        <f t="shared" si="116"/>
        <v>36348</v>
      </c>
      <c r="H340" s="51">
        <f t="shared" si="116"/>
        <v>0</v>
      </c>
      <c r="I340" s="51">
        <f t="shared" si="116"/>
        <v>632</v>
      </c>
      <c r="J340" s="51">
        <f t="shared" si="116"/>
        <v>0</v>
      </c>
      <c r="K340" s="51">
        <f t="shared" si="116"/>
        <v>0</v>
      </c>
      <c r="L340" s="51">
        <f t="shared" si="116"/>
        <v>115</v>
      </c>
      <c r="M340" s="51">
        <f t="shared" si="116"/>
        <v>3900</v>
      </c>
      <c r="N340" s="51">
        <f t="shared" si="108"/>
        <v>70325</v>
      </c>
    </row>
    <row r="341" s="28" customFormat="1" spans="1:14">
      <c r="A341" s="25">
        <v>21301</v>
      </c>
      <c r="B341" s="25" t="s">
        <v>304</v>
      </c>
      <c r="C341" s="36">
        <v>5285</v>
      </c>
      <c r="D341" s="51">
        <f t="shared" si="106"/>
        <v>13254</v>
      </c>
      <c r="E341" s="51">
        <f t="shared" ref="E341:M341" si="117">SUM(E342:E350)</f>
        <v>0</v>
      </c>
      <c r="F341" s="51">
        <f t="shared" si="117"/>
        <v>218</v>
      </c>
      <c r="G341" s="51">
        <f t="shared" si="117"/>
        <v>12792</v>
      </c>
      <c r="H341" s="51">
        <f t="shared" si="117"/>
        <v>0</v>
      </c>
      <c r="I341" s="51">
        <f t="shared" si="117"/>
        <v>0</v>
      </c>
      <c r="J341" s="51">
        <f t="shared" si="117"/>
        <v>0</v>
      </c>
      <c r="K341" s="51">
        <f t="shared" si="117"/>
        <v>0</v>
      </c>
      <c r="L341" s="51">
        <f t="shared" si="117"/>
        <v>244</v>
      </c>
      <c r="M341" s="51">
        <f t="shared" si="117"/>
        <v>0</v>
      </c>
      <c r="N341" s="51">
        <f t="shared" si="108"/>
        <v>18539</v>
      </c>
    </row>
    <row r="342" spans="1:14">
      <c r="A342" s="25">
        <v>2130101</v>
      </c>
      <c r="B342" s="25" t="s">
        <v>52</v>
      </c>
      <c r="C342" s="36">
        <v>1990</v>
      </c>
      <c r="D342" s="51">
        <f t="shared" si="106"/>
        <v>244</v>
      </c>
      <c r="E342" s="51"/>
      <c r="F342" s="51"/>
      <c r="G342" s="51"/>
      <c r="H342" s="51"/>
      <c r="I342" s="51"/>
      <c r="J342" s="51"/>
      <c r="K342" s="51"/>
      <c r="L342" s="51">
        <f>94+150</f>
        <v>244</v>
      </c>
      <c r="M342" s="51"/>
      <c r="N342" s="51">
        <f t="shared" si="108"/>
        <v>2234</v>
      </c>
    </row>
    <row r="343" spans="1:14">
      <c r="A343" s="25">
        <v>2130104</v>
      </c>
      <c r="B343" s="25" t="s">
        <v>57</v>
      </c>
      <c r="C343" s="36">
        <v>1236</v>
      </c>
      <c r="D343" s="51">
        <f t="shared" si="106"/>
        <v>0</v>
      </c>
      <c r="E343" s="51"/>
      <c r="F343" s="51"/>
      <c r="G343" s="51"/>
      <c r="H343" s="51"/>
      <c r="I343" s="51"/>
      <c r="J343" s="51"/>
      <c r="K343" s="51"/>
      <c r="L343" s="51"/>
      <c r="M343" s="51"/>
      <c r="N343" s="51">
        <f t="shared" si="108"/>
        <v>1236</v>
      </c>
    </row>
    <row r="344" spans="1:14">
      <c r="A344" s="25">
        <v>2130108</v>
      </c>
      <c r="B344" s="25" t="s">
        <v>305</v>
      </c>
      <c r="C344" s="36">
        <v>94</v>
      </c>
      <c r="D344" s="51">
        <f t="shared" si="106"/>
        <v>15</v>
      </c>
      <c r="E344" s="51"/>
      <c r="F344" s="51">
        <v>15</v>
      </c>
      <c r="G344" s="51">
        <v>0</v>
      </c>
      <c r="H344" s="51"/>
      <c r="I344" s="51"/>
      <c r="J344" s="51"/>
      <c r="K344" s="51"/>
      <c r="L344" s="51"/>
      <c r="M344" s="51"/>
      <c r="N344" s="51">
        <f t="shared" si="108"/>
        <v>109</v>
      </c>
    </row>
    <row r="345" spans="1:14">
      <c r="A345" s="25">
        <v>2130119</v>
      </c>
      <c r="B345" s="25" t="s">
        <v>306</v>
      </c>
      <c r="C345" s="36"/>
      <c r="D345" s="51">
        <f t="shared" si="106"/>
        <v>219</v>
      </c>
      <c r="E345" s="51"/>
      <c r="F345" s="51">
        <v>0</v>
      </c>
      <c r="G345" s="51">
        <v>219</v>
      </c>
      <c r="H345" s="51"/>
      <c r="I345" s="51"/>
      <c r="J345" s="51"/>
      <c r="K345" s="51"/>
      <c r="L345" s="51"/>
      <c r="M345" s="51"/>
      <c r="N345" s="51">
        <f t="shared" si="108"/>
        <v>219</v>
      </c>
    </row>
    <row r="346" spans="1:14">
      <c r="A346" s="25">
        <v>2130120</v>
      </c>
      <c r="B346" s="51" t="s">
        <v>307</v>
      </c>
      <c r="C346" s="36"/>
      <c r="D346" s="51"/>
      <c r="E346" s="51"/>
      <c r="F346" s="28">
        <v>0</v>
      </c>
      <c r="G346" s="28">
        <v>2702</v>
      </c>
      <c r="H346" s="51"/>
      <c r="I346" s="51"/>
      <c r="J346" s="51"/>
      <c r="K346" s="51"/>
      <c r="L346" s="51"/>
      <c r="M346" s="51"/>
      <c r="N346" s="51"/>
    </row>
    <row r="347" spans="1:14">
      <c r="A347" s="25">
        <v>2130122</v>
      </c>
      <c r="B347" s="25" t="s">
        <v>308</v>
      </c>
      <c r="C347" s="36">
        <v>34</v>
      </c>
      <c r="D347" s="51">
        <f>SUM(E347:M347)</f>
        <v>150</v>
      </c>
      <c r="E347" s="51"/>
      <c r="F347" s="51">
        <v>0</v>
      </c>
      <c r="G347" s="51">
        <v>150</v>
      </c>
      <c r="H347" s="51"/>
      <c r="I347" s="51"/>
      <c r="J347" s="51"/>
      <c r="K347" s="51"/>
      <c r="L347" s="51"/>
      <c r="M347" s="51"/>
      <c r="N347" s="51">
        <f>C347+D347</f>
        <v>184</v>
      </c>
    </row>
    <row r="348" spans="1:14">
      <c r="A348" s="25">
        <v>2130142</v>
      </c>
      <c r="B348" s="25" t="s">
        <v>309</v>
      </c>
      <c r="C348" s="36">
        <v>141</v>
      </c>
      <c r="D348" s="51">
        <f>SUM(E348:M348)</f>
        <v>0</v>
      </c>
      <c r="E348" s="51"/>
      <c r="F348" s="51"/>
      <c r="G348" s="51"/>
      <c r="H348" s="51"/>
      <c r="I348" s="51"/>
      <c r="J348" s="51"/>
      <c r="K348" s="51"/>
      <c r="L348" s="51"/>
      <c r="M348" s="51"/>
      <c r="N348" s="51">
        <f>C348+D348</f>
        <v>141</v>
      </c>
    </row>
    <row r="349" spans="1:14">
      <c r="A349" s="25">
        <v>2130153</v>
      </c>
      <c r="B349" s="51" t="s">
        <v>310</v>
      </c>
      <c r="C349" s="36"/>
      <c r="D349" s="51"/>
      <c r="E349" s="51"/>
      <c r="F349" s="51">
        <v>0</v>
      </c>
      <c r="G349" s="51">
        <v>209</v>
      </c>
      <c r="H349" s="51"/>
      <c r="I349" s="51"/>
      <c r="J349" s="51"/>
      <c r="K349" s="51"/>
      <c r="L349" s="51"/>
      <c r="M349" s="51"/>
      <c r="N349" s="51"/>
    </row>
    <row r="350" spans="1:14">
      <c r="A350" s="25">
        <v>2130199</v>
      </c>
      <c r="B350" s="25" t="s">
        <v>311</v>
      </c>
      <c r="C350" s="36">
        <v>1790</v>
      </c>
      <c r="D350" s="51">
        <f t="shared" ref="D350:D380" si="118">SUM(E350:M350)</f>
        <v>9715</v>
      </c>
      <c r="E350" s="51"/>
      <c r="F350" s="51">
        <v>203</v>
      </c>
      <c r="G350" s="51">
        <v>9512</v>
      </c>
      <c r="H350" s="51"/>
      <c r="I350" s="51"/>
      <c r="J350" s="51"/>
      <c r="K350" s="51"/>
      <c r="L350" s="51"/>
      <c r="M350" s="51"/>
      <c r="N350" s="51">
        <f t="shared" ref="N350:N413" si="119">C350+D350</f>
        <v>11505</v>
      </c>
    </row>
    <row r="351" s="28" customFormat="1" spans="1:14">
      <c r="A351" s="25">
        <v>21302</v>
      </c>
      <c r="B351" s="25" t="s">
        <v>312</v>
      </c>
      <c r="C351" s="36">
        <v>1627</v>
      </c>
      <c r="D351" s="51">
        <f t="shared" si="118"/>
        <v>1617</v>
      </c>
      <c r="E351" s="51">
        <f t="shared" ref="E351:M351" si="120">SUM(E352:E360)</f>
        <v>0</v>
      </c>
      <c r="F351" s="51">
        <f t="shared" si="120"/>
        <v>0</v>
      </c>
      <c r="G351" s="51">
        <f t="shared" si="120"/>
        <v>1589</v>
      </c>
      <c r="H351" s="51">
        <f t="shared" si="120"/>
        <v>0</v>
      </c>
      <c r="I351" s="51">
        <f t="shared" si="120"/>
        <v>0</v>
      </c>
      <c r="J351" s="51">
        <f t="shared" si="120"/>
        <v>0</v>
      </c>
      <c r="K351" s="51">
        <f t="shared" si="120"/>
        <v>0</v>
      </c>
      <c r="L351" s="51">
        <f t="shared" si="120"/>
        <v>28</v>
      </c>
      <c r="M351" s="51">
        <f t="shared" si="120"/>
        <v>0</v>
      </c>
      <c r="N351" s="51">
        <f t="shared" si="119"/>
        <v>3244</v>
      </c>
    </row>
    <row r="352" spans="1:14">
      <c r="A352" s="25">
        <v>2130201</v>
      </c>
      <c r="B352" s="25" t="s">
        <v>52</v>
      </c>
      <c r="C352" s="36">
        <v>613</v>
      </c>
      <c r="D352" s="51">
        <f t="shared" si="118"/>
        <v>28</v>
      </c>
      <c r="E352" s="51"/>
      <c r="F352" s="51"/>
      <c r="G352" s="51"/>
      <c r="H352" s="51"/>
      <c r="I352" s="51"/>
      <c r="J352" s="51"/>
      <c r="K352" s="51"/>
      <c r="L352" s="51">
        <v>28</v>
      </c>
      <c r="M352" s="51"/>
      <c r="N352" s="51">
        <f t="shared" si="119"/>
        <v>641</v>
      </c>
    </row>
    <row r="353" spans="1:14">
      <c r="A353" s="25">
        <v>2130205</v>
      </c>
      <c r="B353" s="25" t="s">
        <v>313</v>
      </c>
      <c r="C353" s="36">
        <v>326</v>
      </c>
      <c r="D353" s="51">
        <f t="shared" si="118"/>
        <v>850</v>
      </c>
      <c r="E353" s="51"/>
      <c r="F353" s="51"/>
      <c r="G353" s="51">
        <v>850</v>
      </c>
      <c r="H353" s="51"/>
      <c r="I353" s="51"/>
      <c r="J353" s="51"/>
      <c r="K353" s="51"/>
      <c r="L353" s="51"/>
      <c r="M353" s="51"/>
      <c r="N353" s="51">
        <f t="shared" si="119"/>
        <v>1176</v>
      </c>
    </row>
    <row r="354" spans="1:14">
      <c r="A354" s="25">
        <v>2130206</v>
      </c>
      <c r="B354" s="51" t="s">
        <v>314</v>
      </c>
      <c r="C354" s="36"/>
      <c r="D354" s="51">
        <f t="shared" si="118"/>
        <v>200</v>
      </c>
      <c r="E354" s="51"/>
      <c r="F354" s="51"/>
      <c r="G354" s="51">
        <v>200</v>
      </c>
      <c r="H354" s="51"/>
      <c r="I354" s="51"/>
      <c r="J354" s="51"/>
      <c r="K354" s="51"/>
      <c r="L354" s="51"/>
      <c r="M354" s="51"/>
      <c r="N354" s="51">
        <f t="shared" si="119"/>
        <v>200</v>
      </c>
    </row>
    <row r="355" spans="1:14">
      <c r="A355" s="25">
        <v>2130209</v>
      </c>
      <c r="B355" s="25" t="s">
        <v>315</v>
      </c>
      <c r="C355" s="36">
        <v>46</v>
      </c>
      <c r="D355" s="51">
        <f t="shared" si="118"/>
        <v>197</v>
      </c>
      <c r="E355" s="51"/>
      <c r="F355" s="51"/>
      <c r="G355" s="51">
        <v>197</v>
      </c>
      <c r="H355" s="51"/>
      <c r="I355" s="51"/>
      <c r="J355" s="51"/>
      <c r="K355" s="51"/>
      <c r="L355" s="51"/>
      <c r="M355" s="51"/>
      <c r="N355" s="51">
        <f t="shared" si="119"/>
        <v>243</v>
      </c>
    </row>
    <row r="356" spans="1:14">
      <c r="A356" s="25">
        <v>2130211</v>
      </c>
      <c r="B356" s="25" t="s">
        <v>316</v>
      </c>
      <c r="C356" s="36">
        <v>34</v>
      </c>
      <c r="D356" s="51">
        <f t="shared" si="118"/>
        <v>0</v>
      </c>
      <c r="E356" s="51"/>
      <c r="F356" s="51"/>
      <c r="G356" s="51"/>
      <c r="H356" s="51"/>
      <c r="I356" s="51"/>
      <c r="J356" s="51"/>
      <c r="K356" s="51"/>
      <c r="L356" s="51"/>
      <c r="M356" s="51"/>
      <c r="N356" s="51">
        <f t="shared" si="119"/>
        <v>34</v>
      </c>
    </row>
    <row r="357" spans="1:14">
      <c r="A357" s="25">
        <v>2130221</v>
      </c>
      <c r="B357" s="25" t="s">
        <v>317</v>
      </c>
      <c r="C357" s="36">
        <v>400</v>
      </c>
      <c r="D357" s="51">
        <f t="shared" si="118"/>
        <v>0</v>
      </c>
      <c r="E357" s="51"/>
      <c r="F357" s="51"/>
      <c r="G357" s="51"/>
      <c r="H357" s="51"/>
      <c r="I357" s="51"/>
      <c r="J357" s="51"/>
      <c r="K357" s="51"/>
      <c r="L357" s="51"/>
      <c r="M357" s="51"/>
      <c r="N357" s="51">
        <f t="shared" si="119"/>
        <v>400</v>
      </c>
    </row>
    <row r="358" spans="1:14">
      <c r="A358" s="25">
        <v>2130234</v>
      </c>
      <c r="B358" s="25" t="s">
        <v>318</v>
      </c>
      <c r="C358" s="36">
        <v>187</v>
      </c>
      <c r="D358" s="51">
        <f t="shared" si="118"/>
        <v>0</v>
      </c>
      <c r="E358" s="51"/>
      <c r="F358" s="51"/>
      <c r="G358" s="51"/>
      <c r="H358" s="51"/>
      <c r="I358" s="51"/>
      <c r="J358" s="51"/>
      <c r="K358" s="51"/>
      <c r="L358" s="51"/>
      <c r="M358" s="51"/>
      <c r="N358" s="51">
        <f t="shared" si="119"/>
        <v>187</v>
      </c>
    </row>
    <row r="359" spans="1:14">
      <c r="A359" s="25">
        <v>2130238</v>
      </c>
      <c r="B359" s="51" t="s">
        <v>319</v>
      </c>
      <c r="C359" s="36"/>
      <c r="D359" s="51">
        <f t="shared" si="118"/>
        <v>140</v>
      </c>
      <c r="E359" s="51"/>
      <c r="F359" s="51"/>
      <c r="G359" s="28">
        <v>140</v>
      </c>
      <c r="H359" s="51"/>
      <c r="I359" s="51"/>
      <c r="J359" s="51"/>
      <c r="K359" s="51"/>
      <c r="L359" s="51"/>
      <c r="M359" s="51"/>
      <c r="N359" s="51">
        <f t="shared" si="119"/>
        <v>140</v>
      </c>
    </row>
    <row r="360" spans="1:14">
      <c r="A360" s="25">
        <v>2130299</v>
      </c>
      <c r="B360" s="25" t="s">
        <v>320</v>
      </c>
      <c r="C360" s="36">
        <v>20</v>
      </c>
      <c r="D360" s="51">
        <f t="shared" si="118"/>
        <v>202</v>
      </c>
      <c r="E360" s="51"/>
      <c r="F360" s="51"/>
      <c r="G360" s="51">
        <v>202</v>
      </c>
      <c r="H360" s="51"/>
      <c r="I360" s="51"/>
      <c r="J360" s="51"/>
      <c r="K360" s="51"/>
      <c r="L360" s="51"/>
      <c r="M360" s="51"/>
      <c r="N360" s="51">
        <f t="shared" si="119"/>
        <v>222</v>
      </c>
    </row>
    <row r="361" s="28" customFormat="1" spans="1:14">
      <c r="A361" s="25">
        <v>21303</v>
      </c>
      <c r="B361" s="25" t="s">
        <v>281</v>
      </c>
      <c r="C361" s="36">
        <v>1613</v>
      </c>
      <c r="D361" s="51">
        <f t="shared" si="118"/>
        <v>7217</v>
      </c>
      <c r="E361" s="51">
        <f t="shared" ref="E361:M361" si="121">SUM(E362:E372)</f>
        <v>0</v>
      </c>
      <c r="F361" s="51">
        <f t="shared" si="121"/>
        <v>50</v>
      </c>
      <c r="G361" s="51">
        <f t="shared" si="121"/>
        <v>7102</v>
      </c>
      <c r="H361" s="51">
        <f t="shared" si="121"/>
        <v>0</v>
      </c>
      <c r="I361" s="51">
        <f t="shared" si="121"/>
        <v>0</v>
      </c>
      <c r="J361" s="51">
        <f t="shared" si="121"/>
        <v>0</v>
      </c>
      <c r="K361" s="51">
        <f t="shared" si="121"/>
        <v>0</v>
      </c>
      <c r="L361" s="51">
        <f t="shared" si="121"/>
        <v>65</v>
      </c>
      <c r="M361" s="51">
        <f t="shared" si="121"/>
        <v>0</v>
      </c>
      <c r="N361" s="51">
        <f t="shared" si="119"/>
        <v>8830</v>
      </c>
    </row>
    <row r="362" spans="1:14">
      <c r="A362" s="25">
        <v>2130301</v>
      </c>
      <c r="B362" s="25" t="s">
        <v>52</v>
      </c>
      <c r="C362" s="36">
        <v>1249</v>
      </c>
      <c r="D362" s="51">
        <f t="shared" si="118"/>
        <v>65</v>
      </c>
      <c r="E362" s="51"/>
      <c r="F362" s="51"/>
      <c r="G362" s="51"/>
      <c r="H362" s="51"/>
      <c r="I362" s="51"/>
      <c r="J362" s="51"/>
      <c r="K362" s="51"/>
      <c r="L362" s="51">
        <f>59+6</f>
        <v>65</v>
      </c>
      <c r="M362" s="51"/>
      <c r="N362" s="51">
        <f t="shared" si="119"/>
        <v>1314</v>
      </c>
    </row>
    <row r="363" spans="1:14">
      <c r="A363" s="25">
        <v>2130305</v>
      </c>
      <c r="B363" s="51" t="s">
        <v>321</v>
      </c>
      <c r="C363" s="36"/>
      <c r="D363" s="51">
        <f t="shared" si="118"/>
        <v>4000</v>
      </c>
      <c r="E363" s="51"/>
      <c r="F363" s="51"/>
      <c r="G363" s="51">
        <v>4000</v>
      </c>
      <c r="H363" s="51"/>
      <c r="I363" s="51"/>
      <c r="J363" s="51"/>
      <c r="K363" s="51"/>
      <c r="L363" s="51"/>
      <c r="M363" s="51"/>
      <c r="N363" s="51">
        <f t="shared" si="119"/>
        <v>4000</v>
      </c>
    </row>
    <row r="364" spans="1:14">
      <c r="A364" s="25">
        <v>2130306</v>
      </c>
      <c r="B364" s="51" t="s">
        <v>322</v>
      </c>
      <c r="C364" s="36"/>
      <c r="D364" s="51">
        <f t="shared" si="118"/>
        <v>960</v>
      </c>
      <c r="E364" s="51"/>
      <c r="F364" s="51"/>
      <c r="G364" s="51">
        <v>960</v>
      </c>
      <c r="H364" s="51"/>
      <c r="I364" s="51"/>
      <c r="J364" s="51"/>
      <c r="K364" s="51"/>
      <c r="L364" s="51"/>
      <c r="M364" s="51"/>
      <c r="N364" s="51">
        <f t="shared" si="119"/>
        <v>960</v>
      </c>
    </row>
    <row r="365" spans="1:14">
      <c r="A365" s="25">
        <v>2130308</v>
      </c>
      <c r="B365" s="25" t="s">
        <v>323</v>
      </c>
      <c r="C365" s="36">
        <v>25</v>
      </c>
      <c r="D365" s="51">
        <f t="shared" si="118"/>
        <v>0</v>
      </c>
      <c r="E365" s="51"/>
      <c r="F365" s="51"/>
      <c r="G365" s="51"/>
      <c r="H365" s="51"/>
      <c r="I365" s="51"/>
      <c r="J365" s="51"/>
      <c r="K365" s="51"/>
      <c r="L365" s="51"/>
      <c r="M365" s="51"/>
      <c r="N365" s="51">
        <f t="shared" si="119"/>
        <v>25</v>
      </c>
    </row>
    <row r="366" spans="1:14">
      <c r="A366" s="25">
        <v>2130310</v>
      </c>
      <c r="B366" s="25" t="s">
        <v>324</v>
      </c>
      <c r="C366" s="36">
        <v>12</v>
      </c>
      <c r="D366" s="51">
        <f t="shared" si="118"/>
        <v>50</v>
      </c>
      <c r="E366" s="51"/>
      <c r="F366" s="28">
        <v>50</v>
      </c>
      <c r="G366" s="51"/>
      <c r="H366" s="51"/>
      <c r="I366" s="51"/>
      <c r="J366" s="51"/>
      <c r="K366" s="51"/>
      <c r="L366" s="51"/>
      <c r="M366" s="51"/>
      <c r="N366" s="51">
        <f t="shared" si="119"/>
        <v>62</v>
      </c>
    </row>
    <row r="367" spans="1:14">
      <c r="A367" s="25">
        <v>2130311</v>
      </c>
      <c r="B367" s="25" t="s">
        <v>325</v>
      </c>
      <c r="C367" s="36">
        <v>10</v>
      </c>
      <c r="D367" s="51">
        <f t="shared" si="118"/>
        <v>0</v>
      </c>
      <c r="E367" s="51"/>
      <c r="F367" s="51"/>
      <c r="G367" s="51"/>
      <c r="H367" s="51"/>
      <c r="I367" s="51"/>
      <c r="J367" s="51"/>
      <c r="K367" s="51"/>
      <c r="L367" s="51"/>
      <c r="M367" s="51"/>
      <c r="N367" s="51">
        <f t="shared" si="119"/>
        <v>10</v>
      </c>
    </row>
    <row r="368" spans="1:14">
      <c r="A368" s="25">
        <v>2130314</v>
      </c>
      <c r="B368" s="25" t="s">
        <v>326</v>
      </c>
      <c r="C368" s="36">
        <v>15</v>
      </c>
      <c r="D368" s="51">
        <f t="shared" si="118"/>
        <v>0</v>
      </c>
      <c r="E368" s="51"/>
      <c r="F368" s="51"/>
      <c r="G368" s="51"/>
      <c r="H368" s="51"/>
      <c r="I368" s="51"/>
      <c r="J368" s="51"/>
      <c r="K368" s="51"/>
      <c r="L368" s="51"/>
      <c r="M368" s="51"/>
      <c r="N368" s="51">
        <f t="shared" si="119"/>
        <v>15</v>
      </c>
    </row>
    <row r="369" spans="1:14">
      <c r="A369" s="25">
        <v>2130315</v>
      </c>
      <c r="B369" s="25" t="s">
        <v>327</v>
      </c>
      <c r="C369" s="36">
        <v>82</v>
      </c>
      <c r="D369" s="51">
        <f t="shared" si="118"/>
        <v>0</v>
      </c>
      <c r="E369" s="51"/>
      <c r="F369" s="51"/>
      <c r="G369" s="51"/>
      <c r="H369" s="51"/>
      <c r="I369" s="51"/>
      <c r="J369" s="51"/>
      <c r="K369" s="51"/>
      <c r="L369" s="51"/>
      <c r="M369" s="51"/>
      <c r="N369" s="51">
        <f t="shared" si="119"/>
        <v>82</v>
      </c>
    </row>
    <row r="370" spans="1:14">
      <c r="A370" s="25">
        <v>2130316</v>
      </c>
      <c r="B370" s="25" t="s">
        <v>328</v>
      </c>
      <c r="C370" s="36">
        <v>45</v>
      </c>
      <c r="D370" s="51">
        <f t="shared" si="118"/>
        <v>0</v>
      </c>
      <c r="E370" s="51"/>
      <c r="F370" s="51"/>
      <c r="G370" s="51"/>
      <c r="H370" s="51"/>
      <c r="I370" s="51"/>
      <c r="J370" s="51"/>
      <c r="K370" s="51"/>
      <c r="L370" s="51"/>
      <c r="M370" s="51"/>
      <c r="N370" s="51">
        <f t="shared" si="119"/>
        <v>45</v>
      </c>
    </row>
    <row r="371" spans="1:14">
      <c r="A371" s="25">
        <v>2130335</v>
      </c>
      <c r="B371" s="25" t="s">
        <v>329</v>
      </c>
      <c r="C371" s="36">
        <v>170</v>
      </c>
      <c r="D371" s="51">
        <f t="shared" si="118"/>
        <v>0</v>
      </c>
      <c r="E371" s="51"/>
      <c r="F371" s="51"/>
      <c r="G371" s="51"/>
      <c r="H371" s="51"/>
      <c r="I371" s="51"/>
      <c r="J371" s="51"/>
      <c r="K371" s="51"/>
      <c r="L371" s="51"/>
      <c r="M371" s="51"/>
      <c r="N371" s="51">
        <f t="shared" si="119"/>
        <v>170</v>
      </c>
    </row>
    <row r="372" spans="1:14">
      <c r="A372" s="25">
        <v>2130399</v>
      </c>
      <c r="B372" s="25" t="s">
        <v>330</v>
      </c>
      <c r="C372" s="36">
        <v>5</v>
      </c>
      <c r="D372" s="51">
        <f t="shared" si="118"/>
        <v>2142</v>
      </c>
      <c r="E372" s="51"/>
      <c r="F372" s="51"/>
      <c r="G372" s="51">
        <v>2142</v>
      </c>
      <c r="H372" s="51"/>
      <c r="I372" s="51"/>
      <c r="J372" s="51"/>
      <c r="K372" s="51"/>
      <c r="L372" s="51"/>
      <c r="M372" s="51"/>
      <c r="N372" s="51">
        <f t="shared" si="119"/>
        <v>2147</v>
      </c>
    </row>
    <row r="373" s="28" customFormat="1" spans="1:14">
      <c r="A373" s="25">
        <v>21305</v>
      </c>
      <c r="B373" s="25" t="s">
        <v>331</v>
      </c>
      <c r="C373" s="36">
        <v>4515</v>
      </c>
      <c r="D373" s="51">
        <f t="shared" si="118"/>
        <v>15088</v>
      </c>
      <c r="E373" s="51">
        <f t="shared" ref="E373:M373" si="122">SUM(E374:E375)</f>
        <v>0</v>
      </c>
      <c r="F373" s="51">
        <f t="shared" si="122"/>
        <v>1674</v>
      </c>
      <c r="G373" s="51">
        <f t="shared" si="122"/>
        <v>9736</v>
      </c>
      <c r="H373" s="51">
        <f t="shared" si="122"/>
        <v>0</v>
      </c>
      <c r="I373" s="51">
        <f t="shared" si="122"/>
        <v>0</v>
      </c>
      <c r="J373" s="51">
        <f t="shared" si="122"/>
        <v>0</v>
      </c>
      <c r="K373" s="51">
        <f t="shared" si="122"/>
        <v>0</v>
      </c>
      <c r="L373" s="51">
        <f t="shared" si="122"/>
        <v>-222</v>
      </c>
      <c r="M373" s="51">
        <f t="shared" si="122"/>
        <v>3900</v>
      </c>
      <c r="N373" s="51">
        <f t="shared" si="119"/>
        <v>19603</v>
      </c>
    </row>
    <row r="374" spans="1:14">
      <c r="A374" s="25">
        <v>2130501</v>
      </c>
      <c r="B374" s="25" t="s">
        <v>52</v>
      </c>
      <c r="C374" s="36">
        <v>337</v>
      </c>
      <c r="D374" s="51">
        <f t="shared" si="118"/>
        <v>-222</v>
      </c>
      <c r="E374" s="51"/>
      <c r="F374" s="51"/>
      <c r="G374" s="51"/>
      <c r="H374" s="51"/>
      <c r="I374" s="51"/>
      <c r="J374" s="51"/>
      <c r="K374" s="51"/>
      <c r="L374" s="51">
        <v>-222</v>
      </c>
      <c r="M374" s="51"/>
      <c r="N374" s="51">
        <f t="shared" si="119"/>
        <v>115</v>
      </c>
    </row>
    <row r="375" spans="1:14">
      <c r="A375" s="25">
        <v>2130599</v>
      </c>
      <c r="B375" s="25" t="s">
        <v>332</v>
      </c>
      <c r="C375" s="36">
        <v>4179</v>
      </c>
      <c r="D375" s="51">
        <f t="shared" si="118"/>
        <v>15310</v>
      </c>
      <c r="E375" s="51"/>
      <c r="F375" s="51">
        <v>1674</v>
      </c>
      <c r="G375" s="51">
        <v>9736</v>
      </c>
      <c r="H375" s="51"/>
      <c r="I375" s="51"/>
      <c r="J375" s="51"/>
      <c r="K375" s="51"/>
      <c r="L375" s="51"/>
      <c r="M375" s="51">
        <v>3900</v>
      </c>
      <c r="N375" s="51">
        <f t="shared" si="119"/>
        <v>19489</v>
      </c>
    </row>
    <row r="376" s="28" customFormat="1" spans="1:14">
      <c r="A376" s="25">
        <v>21307</v>
      </c>
      <c r="B376" s="25" t="s">
        <v>333</v>
      </c>
      <c r="C376" s="36">
        <v>6247</v>
      </c>
      <c r="D376" s="51">
        <f t="shared" si="118"/>
        <v>4284</v>
      </c>
      <c r="E376" s="51">
        <f>SUM(E377:E381)</f>
        <v>0</v>
      </c>
      <c r="F376" s="51">
        <f t="shared" ref="F376:M376" si="123">SUM(F377:F381)</f>
        <v>3652</v>
      </c>
      <c r="G376" s="51">
        <f t="shared" si="123"/>
        <v>0</v>
      </c>
      <c r="H376" s="51">
        <f t="shared" si="123"/>
        <v>0</v>
      </c>
      <c r="I376" s="51">
        <f t="shared" si="123"/>
        <v>632</v>
      </c>
      <c r="J376" s="51">
        <f t="shared" si="123"/>
        <v>0</v>
      </c>
      <c r="K376" s="51">
        <f t="shared" si="123"/>
        <v>0</v>
      </c>
      <c r="L376" s="51">
        <f t="shared" si="123"/>
        <v>0</v>
      </c>
      <c r="M376" s="51">
        <f t="shared" si="123"/>
        <v>0</v>
      </c>
      <c r="N376" s="51">
        <f t="shared" si="119"/>
        <v>10531</v>
      </c>
    </row>
    <row r="377" spans="1:14">
      <c r="A377" s="25">
        <v>2130701</v>
      </c>
      <c r="B377" s="51" t="s">
        <v>334</v>
      </c>
      <c r="C377" s="36"/>
      <c r="D377" s="51">
        <f t="shared" si="118"/>
        <v>622</v>
      </c>
      <c r="E377" s="51"/>
      <c r="F377" s="51">
        <v>622</v>
      </c>
      <c r="G377" s="51"/>
      <c r="H377" s="51"/>
      <c r="I377" s="51"/>
      <c r="J377" s="51"/>
      <c r="K377" s="51"/>
      <c r="L377" s="51"/>
      <c r="M377" s="51"/>
      <c r="N377" s="51">
        <f t="shared" si="119"/>
        <v>622</v>
      </c>
    </row>
    <row r="378" spans="1:14">
      <c r="A378" s="25">
        <v>2130705</v>
      </c>
      <c r="B378" s="25" t="s">
        <v>335</v>
      </c>
      <c r="C378" s="36">
        <v>4416</v>
      </c>
      <c r="D378" s="51">
        <f t="shared" si="118"/>
        <v>632</v>
      </c>
      <c r="E378" s="51"/>
      <c r="F378" s="51"/>
      <c r="G378" s="51"/>
      <c r="H378" s="51"/>
      <c r="I378" s="51">
        <f>259+373</f>
        <v>632</v>
      </c>
      <c r="J378" s="51"/>
      <c r="K378" s="51"/>
      <c r="L378" s="51"/>
      <c r="M378" s="51"/>
      <c r="N378" s="51">
        <f t="shared" si="119"/>
        <v>5048</v>
      </c>
    </row>
    <row r="379" spans="1:14">
      <c r="A379" s="25">
        <v>2130706</v>
      </c>
      <c r="B379" s="25" t="s">
        <v>336</v>
      </c>
      <c r="C379" s="36">
        <v>40</v>
      </c>
      <c r="D379" s="51">
        <f t="shared" si="118"/>
        <v>30</v>
      </c>
      <c r="E379" s="51"/>
      <c r="F379" s="51">
        <v>30</v>
      </c>
      <c r="G379" s="51"/>
      <c r="H379" s="51"/>
      <c r="I379" s="51"/>
      <c r="J379" s="51"/>
      <c r="K379" s="51"/>
      <c r="L379" s="51"/>
      <c r="M379" s="51"/>
      <c r="N379" s="51">
        <f t="shared" si="119"/>
        <v>70</v>
      </c>
    </row>
    <row r="380" spans="1:14">
      <c r="A380" s="25">
        <v>2130707</v>
      </c>
      <c r="B380" s="25" t="s">
        <v>337</v>
      </c>
      <c r="C380" s="36">
        <v>1240</v>
      </c>
      <c r="D380" s="51">
        <f t="shared" si="118"/>
        <v>3000</v>
      </c>
      <c r="E380" s="51"/>
      <c r="F380" s="51">
        <v>3000</v>
      </c>
      <c r="G380" s="51"/>
      <c r="H380" s="51"/>
      <c r="I380" s="51"/>
      <c r="J380" s="51"/>
      <c r="K380" s="51"/>
      <c r="L380" s="51"/>
      <c r="M380" s="51"/>
      <c r="N380" s="51">
        <f t="shared" si="119"/>
        <v>4240</v>
      </c>
    </row>
    <row r="381" spans="1:14">
      <c r="A381" s="25">
        <v>2130799</v>
      </c>
      <c r="B381" s="25" t="s">
        <v>338</v>
      </c>
      <c r="C381" s="36">
        <v>551</v>
      </c>
      <c r="D381" s="51">
        <f t="shared" ref="D381:D410" si="124">SUM(E381:M381)</f>
        <v>0</v>
      </c>
      <c r="E381" s="51"/>
      <c r="F381" s="51"/>
      <c r="G381" s="51"/>
      <c r="H381" s="51"/>
      <c r="I381" s="51"/>
      <c r="J381" s="51"/>
      <c r="K381" s="51"/>
      <c r="L381" s="51"/>
      <c r="M381" s="51"/>
      <c r="N381" s="51">
        <f t="shared" si="119"/>
        <v>551</v>
      </c>
    </row>
    <row r="382" s="28" customFormat="1" spans="1:14">
      <c r="A382" s="25">
        <v>21308</v>
      </c>
      <c r="B382" s="25" t="s">
        <v>339</v>
      </c>
      <c r="C382" s="36">
        <v>1821</v>
      </c>
      <c r="D382" s="51">
        <f t="shared" si="124"/>
        <v>1886</v>
      </c>
      <c r="E382" s="51">
        <f t="shared" ref="E382:M382" si="125">SUM(E383:E385)</f>
        <v>0</v>
      </c>
      <c r="F382" s="51">
        <f t="shared" si="125"/>
        <v>183</v>
      </c>
      <c r="G382" s="51">
        <f t="shared" si="125"/>
        <v>1703</v>
      </c>
      <c r="H382" s="51">
        <f t="shared" si="125"/>
        <v>0</v>
      </c>
      <c r="I382" s="51">
        <f t="shared" si="125"/>
        <v>0</v>
      </c>
      <c r="J382" s="51">
        <f t="shared" si="125"/>
        <v>0</v>
      </c>
      <c r="K382" s="51">
        <f t="shared" si="125"/>
        <v>0</v>
      </c>
      <c r="L382" s="51">
        <f t="shared" si="125"/>
        <v>0</v>
      </c>
      <c r="M382" s="51">
        <f t="shared" si="125"/>
        <v>0</v>
      </c>
      <c r="N382" s="51">
        <f t="shared" si="119"/>
        <v>3707</v>
      </c>
    </row>
    <row r="383" spans="1:14">
      <c r="A383" s="25">
        <v>2130803</v>
      </c>
      <c r="B383" s="25" t="s">
        <v>340</v>
      </c>
      <c r="C383" s="36">
        <v>1796</v>
      </c>
      <c r="D383" s="51">
        <f t="shared" si="124"/>
        <v>1703</v>
      </c>
      <c r="E383" s="51"/>
      <c r="F383" s="51"/>
      <c r="G383" s="51">
        <v>1703</v>
      </c>
      <c r="H383" s="51"/>
      <c r="I383" s="51"/>
      <c r="J383" s="51"/>
      <c r="K383" s="51"/>
      <c r="L383" s="51"/>
      <c r="M383" s="51"/>
      <c r="N383" s="51">
        <f t="shared" si="119"/>
        <v>3499</v>
      </c>
    </row>
    <row r="384" spans="1:14">
      <c r="A384" s="25">
        <v>2130804</v>
      </c>
      <c r="B384" s="25" t="s">
        <v>341</v>
      </c>
      <c r="C384" s="36">
        <v>10</v>
      </c>
      <c r="D384" s="51">
        <f t="shared" si="124"/>
        <v>183</v>
      </c>
      <c r="E384" s="51"/>
      <c r="F384" s="51">
        <v>183</v>
      </c>
      <c r="G384" s="51"/>
      <c r="H384" s="51"/>
      <c r="I384" s="51"/>
      <c r="J384" s="51"/>
      <c r="K384" s="51"/>
      <c r="L384" s="51"/>
      <c r="M384" s="51"/>
      <c r="N384" s="51">
        <f t="shared" si="119"/>
        <v>193</v>
      </c>
    </row>
    <row r="385" spans="1:14">
      <c r="A385" s="25">
        <v>2130899</v>
      </c>
      <c r="B385" s="25" t="s">
        <v>342</v>
      </c>
      <c r="C385" s="36">
        <v>15</v>
      </c>
      <c r="D385" s="51">
        <f t="shared" si="124"/>
        <v>0</v>
      </c>
      <c r="E385" s="51"/>
      <c r="F385" s="51"/>
      <c r="G385" s="51"/>
      <c r="H385" s="51"/>
      <c r="I385" s="51"/>
      <c r="J385" s="51"/>
      <c r="K385" s="51"/>
      <c r="L385" s="51"/>
      <c r="M385" s="51"/>
      <c r="N385" s="51">
        <f t="shared" si="119"/>
        <v>15</v>
      </c>
    </row>
    <row r="386" s="28" customFormat="1" spans="1:14">
      <c r="A386" s="25">
        <v>21309</v>
      </c>
      <c r="B386" s="25" t="s">
        <v>343</v>
      </c>
      <c r="C386" s="36"/>
      <c r="D386" s="51">
        <f t="shared" si="124"/>
        <v>352</v>
      </c>
      <c r="E386" s="51">
        <f>SUM(E387)</f>
        <v>0</v>
      </c>
      <c r="F386" s="51">
        <f t="shared" ref="F386:M386" si="126">SUM(F387)</f>
        <v>0</v>
      </c>
      <c r="G386" s="51">
        <f t="shared" si="126"/>
        <v>352</v>
      </c>
      <c r="H386" s="51">
        <f t="shared" si="126"/>
        <v>0</v>
      </c>
      <c r="I386" s="51">
        <f t="shared" si="126"/>
        <v>0</v>
      </c>
      <c r="J386" s="51">
        <f t="shared" si="126"/>
        <v>0</v>
      </c>
      <c r="K386" s="51">
        <f t="shared" si="126"/>
        <v>0</v>
      </c>
      <c r="L386" s="51">
        <f t="shared" si="126"/>
        <v>0</v>
      </c>
      <c r="M386" s="51">
        <f t="shared" si="126"/>
        <v>0</v>
      </c>
      <c r="N386" s="51">
        <f t="shared" si="119"/>
        <v>352</v>
      </c>
    </row>
    <row r="387" s="28" customFormat="1" spans="1:14">
      <c r="A387" s="25">
        <v>2130999</v>
      </c>
      <c r="B387" s="51" t="s">
        <v>344</v>
      </c>
      <c r="C387" s="36"/>
      <c r="D387" s="51">
        <f t="shared" si="124"/>
        <v>352</v>
      </c>
      <c r="E387" s="51"/>
      <c r="F387" s="51"/>
      <c r="G387" s="51">
        <v>352</v>
      </c>
      <c r="H387" s="51"/>
      <c r="I387" s="51"/>
      <c r="J387" s="51"/>
      <c r="K387" s="51"/>
      <c r="L387" s="51"/>
      <c r="M387" s="51"/>
      <c r="N387" s="51">
        <f t="shared" si="119"/>
        <v>352</v>
      </c>
    </row>
    <row r="388" s="28" customFormat="1" spans="1:14">
      <c r="A388" s="25">
        <v>21399</v>
      </c>
      <c r="B388" s="25" t="s">
        <v>345</v>
      </c>
      <c r="C388" s="36">
        <v>1045</v>
      </c>
      <c r="D388" s="51">
        <f t="shared" si="124"/>
        <v>4474</v>
      </c>
      <c r="E388" s="51">
        <f t="shared" ref="E388:M388" si="127">SUM(E389)</f>
        <v>0</v>
      </c>
      <c r="F388" s="51">
        <f t="shared" si="127"/>
        <v>1400</v>
      </c>
      <c r="G388" s="51">
        <f t="shared" si="127"/>
        <v>3074</v>
      </c>
      <c r="H388" s="51">
        <f t="shared" si="127"/>
        <v>0</v>
      </c>
      <c r="I388" s="51">
        <f t="shared" si="127"/>
        <v>0</v>
      </c>
      <c r="J388" s="51">
        <f t="shared" si="127"/>
        <v>0</v>
      </c>
      <c r="K388" s="51">
        <f t="shared" si="127"/>
        <v>0</v>
      </c>
      <c r="L388" s="51">
        <f t="shared" si="127"/>
        <v>0</v>
      </c>
      <c r="M388" s="51">
        <f t="shared" si="127"/>
        <v>0</v>
      </c>
      <c r="N388" s="51">
        <f t="shared" si="119"/>
        <v>5519</v>
      </c>
    </row>
    <row r="389" spans="1:14">
      <c r="A389" s="25">
        <v>2139999</v>
      </c>
      <c r="B389" s="25" t="s">
        <v>345</v>
      </c>
      <c r="C389" s="36">
        <v>1045</v>
      </c>
      <c r="D389" s="51">
        <f t="shared" si="124"/>
        <v>4474</v>
      </c>
      <c r="E389" s="51"/>
      <c r="F389" s="51">
        <v>1400</v>
      </c>
      <c r="G389" s="51">
        <v>3074</v>
      </c>
      <c r="H389" s="51"/>
      <c r="I389" s="51"/>
      <c r="J389" s="51"/>
      <c r="K389" s="51"/>
      <c r="L389" s="51"/>
      <c r="M389" s="51"/>
      <c r="N389" s="51">
        <f t="shared" si="119"/>
        <v>5519</v>
      </c>
    </row>
    <row r="390" s="28" customFormat="1" spans="1:14">
      <c r="A390" s="25">
        <v>214</v>
      </c>
      <c r="B390" s="25" t="s">
        <v>346</v>
      </c>
      <c r="C390" s="36">
        <v>2349</v>
      </c>
      <c r="D390" s="51">
        <f t="shared" si="124"/>
        <v>15459</v>
      </c>
      <c r="E390" s="51">
        <f>SUM(E391,E398)</f>
        <v>0</v>
      </c>
      <c r="F390" s="51">
        <f t="shared" ref="F390:M390" si="128">SUM(F391,F398)</f>
        <v>230</v>
      </c>
      <c r="G390" s="51">
        <f t="shared" si="128"/>
        <v>15151</v>
      </c>
      <c r="H390" s="51">
        <f t="shared" si="128"/>
        <v>0</v>
      </c>
      <c r="I390" s="51">
        <f t="shared" si="128"/>
        <v>0</v>
      </c>
      <c r="J390" s="51">
        <f t="shared" si="128"/>
        <v>0</v>
      </c>
      <c r="K390" s="51">
        <f t="shared" si="128"/>
        <v>0</v>
      </c>
      <c r="L390" s="51">
        <f t="shared" si="128"/>
        <v>78</v>
      </c>
      <c r="M390" s="51">
        <f t="shared" si="128"/>
        <v>0</v>
      </c>
      <c r="N390" s="51">
        <f t="shared" si="119"/>
        <v>17808</v>
      </c>
    </row>
    <row r="391" s="28" customFormat="1" spans="1:14">
      <c r="A391" s="25">
        <v>21401</v>
      </c>
      <c r="B391" s="25" t="s">
        <v>347</v>
      </c>
      <c r="C391" s="36">
        <v>2349</v>
      </c>
      <c r="D391" s="51">
        <f t="shared" si="124"/>
        <v>14864</v>
      </c>
      <c r="E391" s="51">
        <f t="shared" ref="E391:M391" si="129">SUM(E392:E397)</f>
        <v>0</v>
      </c>
      <c r="F391" s="51">
        <f t="shared" si="129"/>
        <v>230</v>
      </c>
      <c r="G391" s="51">
        <f t="shared" si="129"/>
        <v>14556</v>
      </c>
      <c r="H391" s="51">
        <f t="shared" si="129"/>
        <v>0</v>
      </c>
      <c r="I391" s="51">
        <f t="shared" si="129"/>
        <v>0</v>
      </c>
      <c r="J391" s="51">
        <f t="shared" si="129"/>
        <v>0</v>
      </c>
      <c r="K391" s="51">
        <f t="shared" si="129"/>
        <v>0</v>
      </c>
      <c r="L391" s="51">
        <f t="shared" si="129"/>
        <v>78</v>
      </c>
      <c r="M391" s="51">
        <f t="shared" si="129"/>
        <v>0</v>
      </c>
      <c r="N391" s="51">
        <f t="shared" si="119"/>
        <v>17213</v>
      </c>
    </row>
    <row r="392" spans="1:14">
      <c r="A392" s="25">
        <v>2140101</v>
      </c>
      <c r="B392" s="25" t="s">
        <v>52</v>
      </c>
      <c r="C392" s="36">
        <v>874</v>
      </c>
      <c r="D392" s="51">
        <f t="shared" si="124"/>
        <v>33</v>
      </c>
      <c r="E392" s="51"/>
      <c r="F392" s="51"/>
      <c r="G392" s="51"/>
      <c r="H392" s="51"/>
      <c r="I392" s="51"/>
      <c r="J392" s="51"/>
      <c r="K392" s="51"/>
      <c r="L392" s="51">
        <v>33</v>
      </c>
      <c r="M392" s="51"/>
      <c r="N392" s="51">
        <f t="shared" si="119"/>
        <v>907</v>
      </c>
    </row>
    <row r="393" spans="1:14">
      <c r="A393" s="25">
        <v>2140104</v>
      </c>
      <c r="B393" s="51" t="s">
        <v>348</v>
      </c>
      <c r="C393" s="36"/>
      <c r="D393" s="51">
        <f t="shared" si="124"/>
        <v>236</v>
      </c>
      <c r="E393" s="51"/>
      <c r="F393" s="51"/>
      <c r="G393" s="51">
        <v>236</v>
      </c>
      <c r="H393" s="51"/>
      <c r="I393" s="51"/>
      <c r="J393" s="51"/>
      <c r="K393" s="51"/>
      <c r="L393" s="51"/>
      <c r="M393" s="51"/>
      <c r="N393" s="51">
        <f t="shared" si="119"/>
        <v>236</v>
      </c>
    </row>
    <row r="394" spans="1:14">
      <c r="A394" s="25">
        <v>2140106</v>
      </c>
      <c r="B394" s="25" t="s">
        <v>349</v>
      </c>
      <c r="C394" s="36">
        <v>1180</v>
      </c>
      <c r="D394" s="51">
        <f t="shared" si="124"/>
        <v>45</v>
      </c>
      <c r="E394" s="51"/>
      <c r="F394" s="51"/>
      <c r="G394" s="51"/>
      <c r="H394" s="51"/>
      <c r="I394" s="51"/>
      <c r="J394" s="51"/>
      <c r="K394" s="51"/>
      <c r="L394" s="51">
        <f>32+13</f>
        <v>45</v>
      </c>
      <c r="M394" s="51"/>
      <c r="N394" s="51">
        <f t="shared" si="119"/>
        <v>1225</v>
      </c>
    </row>
    <row r="395" spans="1:14">
      <c r="A395" s="25">
        <v>2140112</v>
      </c>
      <c r="B395" s="25" t="s">
        <v>350</v>
      </c>
      <c r="C395" s="36">
        <v>295</v>
      </c>
      <c r="D395" s="51">
        <f t="shared" si="124"/>
        <v>0</v>
      </c>
      <c r="E395" s="51"/>
      <c r="F395" s="51"/>
      <c r="G395" s="51"/>
      <c r="H395" s="51"/>
      <c r="I395" s="51"/>
      <c r="J395" s="51"/>
      <c r="K395" s="51"/>
      <c r="L395" s="51"/>
      <c r="M395" s="51"/>
      <c r="N395" s="51">
        <f t="shared" si="119"/>
        <v>295</v>
      </c>
    </row>
    <row r="396" spans="1:14">
      <c r="A396" s="25">
        <v>2140131</v>
      </c>
      <c r="B396" s="25" t="s">
        <v>351</v>
      </c>
      <c r="C396" s="36"/>
      <c r="D396" s="51">
        <f t="shared" si="124"/>
        <v>0</v>
      </c>
      <c r="E396" s="51"/>
      <c r="F396" s="51"/>
      <c r="G396" s="51"/>
      <c r="H396" s="51"/>
      <c r="I396" s="51"/>
      <c r="J396" s="51"/>
      <c r="K396" s="51"/>
      <c r="L396" s="51"/>
      <c r="M396" s="51"/>
      <c r="N396" s="51">
        <f t="shared" si="119"/>
        <v>0</v>
      </c>
    </row>
    <row r="397" spans="1:14">
      <c r="A397" s="25">
        <v>2140199</v>
      </c>
      <c r="B397" s="25" t="s">
        <v>352</v>
      </c>
      <c r="C397" s="36"/>
      <c r="D397" s="51">
        <f t="shared" si="124"/>
        <v>14550</v>
      </c>
      <c r="E397" s="51"/>
      <c r="F397" s="51">
        <v>230</v>
      </c>
      <c r="G397" s="51">
        <v>14320</v>
      </c>
      <c r="H397" s="51"/>
      <c r="I397" s="51"/>
      <c r="J397" s="51"/>
      <c r="K397" s="51"/>
      <c r="L397" s="51"/>
      <c r="M397" s="51"/>
      <c r="N397" s="51">
        <f t="shared" si="119"/>
        <v>14550</v>
      </c>
    </row>
    <row r="398" s="28" customFormat="1" spans="1:14">
      <c r="A398" s="25">
        <v>21499</v>
      </c>
      <c r="B398" s="25" t="s">
        <v>353</v>
      </c>
      <c r="C398" s="36"/>
      <c r="D398" s="51">
        <f t="shared" si="124"/>
        <v>595</v>
      </c>
      <c r="E398" s="51">
        <f t="shared" ref="E398:M398" si="130">SUM(E399)</f>
        <v>0</v>
      </c>
      <c r="F398" s="51">
        <f t="shared" si="130"/>
        <v>0</v>
      </c>
      <c r="G398" s="51">
        <f t="shared" si="130"/>
        <v>595</v>
      </c>
      <c r="H398" s="51">
        <f t="shared" si="130"/>
        <v>0</v>
      </c>
      <c r="I398" s="51">
        <f t="shared" si="130"/>
        <v>0</v>
      </c>
      <c r="J398" s="51">
        <f t="shared" si="130"/>
        <v>0</v>
      </c>
      <c r="K398" s="51">
        <f t="shared" si="130"/>
        <v>0</v>
      </c>
      <c r="L398" s="51">
        <f t="shared" si="130"/>
        <v>0</v>
      </c>
      <c r="M398" s="51">
        <f t="shared" si="130"/>
        <v>0</v>
      </c>
      <c r="N398" s="51">
        <f t="shared" si="119"/>
        <v>595</v>
      </c>
    </row>
    <row r="399" spans="1:14">
      <c r="A399" s="25">
        <v>2149999</v>
      </c>
      <c r="B399" s="51" t="s">
        <v>353</v>
      </c>
      <c r="C399" s="36"/>
      <c r="D399" s="51">
        <f t="shared" si="124"/>
        <v>595</v>
      </c>
      <c r="E399" s="51"/>
      <c r="F399" s="51"/>
      <c r="G399" s="51">
        <f>253+342</f>
        <v>595</v>
      </c>
      <c r="H399" s="51"/>
      <c r="I399" s="51"/>
      <c r="J399" s="51"/>
      <c r="K399" s="51"/>
      <c r="L399" s="51"/>
      <c r="M399" s="51"/>
      <c r="N399" s="51">
        <f t="shared" si="119"/>
        <v>595</v>
      </c>
    </row>
    <row r="400" s="28" customFormat="1" spans="1:14">
      <c r="A400" s="25">
        <v>215</v>
      </c>
      <c r="B400" s="25" t="s">
        <v>354</v>
      </c>
      <c r="C400" s="36">
        <v>5444</v>
      </c>
      <c r="D400" s="51">
        <f t="shared" si="124"/>
        <v>488</v>
      </c>
      <c r="E400" s="51">
        <f>SUM(E401,E405,E408,E410,E403)</f>
        <v>0</v>
      </c>
      <c r="F400" s="51">
        <f>SUM(F401,F405,F408,F410,F403)</f>
        <v>486</v>
      </c>
      <c r="G400" s="51">
        <f t="shared" ref="F400:M400" si="131">SUM(G401,G405,G408,G410,G403)</f>
        <v>0</v>
      </c>
      <c r="H400" s="51">
        <f t="shared" si="131"/>
        <v>0</v>
      </c>
      <c r="I400" s="51">
        <f t="shared" si="131"/>
        <v>0</v>
      </c>
      <c r="J400" s="51">
        <f t="shared" si="131"/>
        <v>0</v>
      </c>
      <c r="K400" s="51">
        <f t="shared" si="131"/>
        <v>0</v>
      </c>
      <c r="L400" s="51">
        <f t="shared" si="131"/>
        <v>2</v>
      </c>
      <c r="M400" s="51">
        <f t="shared" si="131"/>
        <v>0</v>
      </c>
      <c r="N400" s="51">
        <f t="shared" si="119"/>
        <v>5932</v>
      </c>
    </row>
    <row r="401" s="28" customFormat="1" spans="1:14">
      <c r="A401" s="25">
        <v>21501</v>
      </c>
      <c r="B401" s="25" t="s">
        <v>355</v>
      </c>
      <c r="C401" s="36"/>
      <c r="D401" s="51">
        <f t="shared" si="124"/>
        <v>0</v>
      </c>
      <c r="E401" s="51">
        <f t="shared" ref="E401:M401" si="132">SUM(E402)</f>
        <v>0</v>
      </c>
      <c r="F401" s="51">
        <f t="shared" si="132"/>
        <v>0</v>
      </c>
      <c r="G401" s="51">
        <f t="shared" si="132"/>
        <v>0</v>
      </c>
      <c r="H401" s="51">
        <f t="shared" si="132"/>
        <v>0</v>
      </c>
      <c r="I401" s="51">
        <f t="shared" si="132"/>
        <v>0</v>
      </c>
      <c r="J401" s="51">
        <f t="shared" si="132"/>
        <v>0</v>
      </c>
      <c r="K401" s="51">
        <f t="shared" si="132"/>
        <v>0</v>
      </c>
      <c r="L401" s="51">
        <f t="shared" si="132"/>
        <v>0</v>
      </c>
      <c r="M401" s="51">
        <f t="shared" si="132"/>
        <v>0</v>
      </c>
      <c r="N401" s="51">
        <f t="shared" si="119"/>
        <v>0</v>
      </c>
    </row>
    <row r="402" spans="1:14">
      <c r="A402" s="25">
        <v>2150199</v>
      </c>
      <c r="B402" s="25" t="s">
        <v>356</v>
      </c>
      <c r="C402" s="36"/>
      <c r="D402" s="51">
        <f t="shared" si="124"/>
        <v>0</v>
      </c>
      <c r="E402" s="51"/>
      <c r="F402" s="51"/>
      <c r="G402" s="51"/>
      <c r="H402" s="51"/>
      <c r="I402" s="51"/>
      <c r="J402" s="51"/>
      <c r="K402" s="51"/>
      <c r="L402" s="51"/>
      <c r="M402" s="51"/>
      <c r="N402" s="51">
        <f t="shared" si="119"/>
        <v>0</v>
      </c>
    </row>
    <row r="403" s="28" customFormat="1" spans="1:14">
      <c r="A403" s="25">
        <v>21502</v>
      </c>
      <c r="B403" s="25" t="s">
        <v>357</v>
      </c>
      <c r="C403" s="36"/>
      <c r="D403" s="51">
        <f t="shared" si="124"/>
        <v>350</v>
      </c>
      <c r="E403" s="51">
        <f>SUM(E404)</f>
        <v>0</v>
      </c>
      <c r="F403" s="51">
        <f t="shared" ref="F403:M403" si="133">SUM(F404)</f>
        <v>350</v>
      </c>
      <c r="G403" s="51">
        <f t="shared" si="133"/>
        <v>0</v>
      </c>
      <c r="H403" s="51">
        <f t="shared" si="133"/>
        <v>0</v>
      </c>
      <c r="I403" s="51">
        <f t="shared" si="133"/>
        <v>0</v>
      </c>
      <c r="J403" s="51">
        <f t="shared" si="133"/>
        <v>0</v>
      </c>
      <c r="K403" s="51">
        <f t="shared" si="133"/>
        <v>0</v>
      </c>
      <c r="L403" s="51">
        <f t="shared" si="133"/>
        <v>0</v>
      </c>
      <c r="M403" s="51">
        <f t="shared" si="133"/>
        <v>0</v>
      </c>
      <c r="N403" s="51">
        <f t="shared" si="119"/>
        <v>350</v>
      </c>
    </row>
    <row r="404" s="28" customFormat="1" spans="1:14">
      <c r="A404" s="25">
        <v>2150299</v>
      </c>
      <c r="B404" s="51" t="s">
        <v>358</v>
      </c>
      <c r="C404" s="36"/>
      <c r="D404" s="51">
        <f t="shared" si="124"/>
        <v>350</v>
      </c>
      <c r="E404" s="51"/>
      <c r="F404" s="51">
        <v>350</v>
      </c>
      <c r="G404" s="51"/>
      <c r="H404" s="51"/>
      <c r="I404" s="51"/>
      <c r="J404" s="51"/>
      <c r="K404" s="51"/>
      <c r="L404" s="51"/>
      <c r="M404" s="51"/>
      <c r="N404" s="51">
        <f t="shared" si="119"/>
        <v>350</v>
      </c>
    </row>
    <row r="405" s="28" customFormat="1" spans="1:14">
      <c r="A405" s="25">
        <v>21507</v>
      </c>
      <c r="B405" s="25" t="s">
        <v>359</v>
      </c>
      <c r="C405" s="36">
        <v>685</v>
      </c>
      <c r="D405" s="51">
        <f t="shared" si="124"/>
        <v>2</v>
      </c>
      <c r="E405" s="51">
        <f t="shared" ref="E405:M405" si="134">SUM(E406:E407)</f>
        <v>0</v>
      </c>
      <c r="F405" s="51">
        <f t="shared" si="134"/>
        <v>0</v>
      </c>
      <c r="G405" s="51">
        <f t="shared" si="134"/>
        <v>0</v>
      </c>
      <c r="H405" s="51">
        <f t="shared" si="134"/>
        <v>0</v>
      </c>
      <c r="I405" s="51">
        <f t="shared" si="134"/>
        <v>0</v>
      </c>
      <c r="J405" s="51">
        <f t="shared" si="134"/>
        <v>0</v>
      </c>
      <c r="K405" s="51">
        <f t="shared" si="134"/>
        <v>0</v>
      </c>
      <c r="L405" s="51">
        <f t="shared" si="134"/>
        <v>2</v>
      </c>
      <c r="M405" s="51">
        <f t="shared" si="134"/>
        <v>0</v>
      </c>
      <c r="N405" s="51">
        <f t="shared" si="119"/>
        <v>687</v>
      </c>
    </row>
    <row r="406" spans="1:14">
      <c r="A406" s="25">
        <v>2150701</v>
      </c>
      <c r="B406" s="25" t="s">
        <v>52</v>
      </c>
      <c r="C406" s="36">
        <v>145</v>
      </c>
      <c r="D406" s="51">
        <f t="shared" si="124"/>
        <v>2</v>
      </c>
      <c r="E406" s="51"/>
      <c r="F406" s="51"/>
      <c r="G406" s="51"/>
      <c r="H406" s="51"/>
      <c r="I406" s="51"/>
      <c r="J406" s="51"/>
      <c r="K406" s="51"/>
      <c r="L406" s="51">
        <v>2</v>
      </c>
      <c r="M406" s="51"/>
      <c r="N406" s="51">
        <f t="shared" si="119"/>
        <v>147</v>
      </c>
    </row>
    <row r="407" spans="1:14">
      <c r="A407" s="25">
        <v>2150799</v>
      </c>
      <c r="B407" s="25" t="s">
        <v>360</v>
      </c>
      <c r="C407" s="36">
        <v>540</v>
      </c>
      <c r="D407" s="51">
        <f t="shared" si="124"/>
        <v>0</v>
      </c>
      <c r="E407" s="51"/>
      <c r="F407" s="51"/>
      <c r="G407" s="51"/>
      <c r="H407" s="51"/>
      <c r="I407" s="51"/>
      <c r="J407" s="51"/>
      <c r="K407" s="51"/>
      <c r="L407" s="51"/>
      <c r="M407" s="51"/>
      <c r="N407" s="51">
        <f t="shared" si="119"/>
        <v>540</v>
      </c>
    </row>
    <row r="408" s="28" customFormat="1" spans="1:14">
      <c r="A408" s="25">
        <v>21508</v>
      </c>
      <c r="B408" s="25" t="s">
        <v>361</v>
      </c>
      <c r="C408" s="36"/>
      <c r="D408" s="51">
        <f t="shared" si="124"/>
        <v>29</v>
      </c>
      <c r="E408" s="51">
        <f t="shared" ref="E408:M408" si="135">SUM(E409)</f>
        <v>0</v>
      </c>
      <c r="F408" s="51">
        <f t="shared" si="135"/>
        <v>29</v>
      </c>
      <c r="G408" s="51">
        <f t="shared" si="135"/>
        <v>0</v>
      </c>
      <c r="H408" s="51">
        <f t="shared" si="135"/>
        <v>0</v>
      </c>
      <c r="I408" s="51">
        <f t="shared" si="135"/>
        <v>0</v>
      </c>
      <c r="J408" s="51">
        <f t="shared" si="135"/>
        <v>0</v>
      </c>
      <c r="K408" s="51">
        <f t="shared" si="135"/>
        <v>0</v>
      </c>
      <c r="L408" s="51">
        <f t="shared" si="135"/>
        <v>0</v>
      </c>
      <c r="M408" s="51">
        <f t="shared" si="135"/>
        <v>0</v>
      </c>
      <c r="N408" s="51">
        <f t="shared" si="119"/>
        <v>29</v>
      </c>
    </row>
    <row r="409" spans="1:14">
      <c r="A409" s="25">
        <v>2150805</v>
      </c>
      <c r="B409" s="25" t="s">
        <v>362</v>
      </c>
      <c r="C409" s="36"/>
      <c r="D409" s="51">
        <f t="shared" si="124"/>
        <v>29</v>
      </c>
      <c r="E409" s="51"/>
      <c r="F409" s="51">
        <v>29</v>
      </c>
      <c r="G409" s="51"/>
      <c r="H409" s="51"/>
      <c r="I409" s="51"/>
      <c r="J409" s="51"/>
      <c r="K409" s="51"/>
      <c r="L409" s="51"/>
      <c r="M409" s="51"/>
      <c r="N409" s="51">
        <f t="shared" si="119"/>
        <v>29</v>
      </c>
    </row>
    <row r="410" s="28" customFormat="1" spans="1:14">
      <c r="A410" s="25">
        <v>21599</v>
      </c>
      <c r="B410" s="25" t="s">
        <v>363</v>
      </c>
      <c r="C410" s="36">
        <v>4759</v>
      </c>
      <c r="D410" s="51">
        <f t="shared" si="124"/>
        <v>107</v>
      </c>
      <c r="E410" s="51">
        <f t="shared" ref="E410:M410" si="136">SUM(E411)</f>
        <v>0</v>
      </c>
      <c r="F410" s="51">
        <f t="shared" si="136"/>
        <v>107</v>
      </c>
      <c r="G410" s="51">
        <f t="shared" si="136"/>
        <v>0</v>
      </c>
      <c r="H410" s="51">
        <f t="shared" si="136"/>
        <v>0</v>
      </c>
      <c r="I410" s="51">
        <f t="shared" si="136"/>
        <v>0</v>
      </c>
      <c r="J410" s="51">
        <f t="shared" si="136"/>
        <v>0</v>
      </c>
      <c r="K410" s="51">
        <f t="shared" si="136"/>
        <v>0</v>
      </c>
      <c r="L410" s="51">
        <f t="shared" si="136"/>
        <v>0</v>
      </c>
      <c r="M410" s="51">
        <f t="shared" si="136"/>
        <v>0</v>
      </c>
      <c r="N410" s="51">
        <f t="shared" si="119"/>
        <v>4866</v>
      </c>
    </row>
    <row r="411" spans="1:14">
      <c r="A411" s="25">
        <v>2159999</v>
      </c>
      <c r="B411" s="25" t="s">
        <v>363</v>
      </c>
      <c r="C411" s="36">
        <v>4759</v>
      </c>
      <c r="D411" s="51">
        <f t="shared" ref="D411:D417" si="137">SUM(E411:M411)</f>
        <v>107</v>
      </c>
      <c r="E411" s="51"/>
      <c r="F411" s="51">
        <v>107</v>
      </c>
      <c r="G411" s="51"/>
      <c r="H411" s="51"/>
      <c r="I411" s="51"/>
      <c r="J411" s="51"/>
      <c r="K411" s="51"/>
      <c r="L411" s="51"/>
      <c r="M411" s="51"/>
      <c r="N411" s="51">
        <f t="shared" si="119"/>
        <v>4866</v>
      </c>
    </row>
    <row r="412" s="28" customFormat="1" spans="1:14">
      <c r="A412" s="25">
        <v>216</v>
      </c>
      <c r="B412" s="25" t="s">
        <v>364</v>
      </c>
      <c r="C412" s="36">
        <v>3156</v>
      </c>
      <c r="D412" s="51">
        <f t="shared" si="137"/>
        <v>1121</v>
      </c>
      <c r="E412" s="51">
        <f>SUM(E413,E418,E416)</f>
        <v>0</v>
      </c>
      <c r="F412" s="51">
        <f>SUM(F413,F418,F416)</f>
        <v>326</v>
      </c>
      <c r="G412" s="51">
        <f>SUM(G413,G418,G416)</f>
        <v>702</v>
      </c>
      <c r="H412" s="51">
        <f>SUM(H413,H418,H416)</f>
        <v>0</v>
      </c>
      <c r="I412" s="51">
        <f t="shared" ref="G412:M412" si="138">SUM(I413,I418,I416)</f>
        <v>0</v>
      </c>
      <c r="J412" s="51">
        <f t="shared" si="138"/>
        <v>0</v>
      </c>
      <c r="K412" s="51">
        <f t="shared" si="138"/>
        <v>0</v>
      </c>
      <c r="L412" s="51">
        <f t="shared" si="138"/>
        <v>93</v>
      </c>
      <c r="M412" s="51">
        <f t="shared" si="138"/>
        <v>0</v>
      </c>
      <c r="N412" s="51">
        <f t="shared" si="119"/>
        <v>4277</v>
      </c>
    </row>
    <row r="413" s="28" customFormat="1" spans="1:14">
      <c r="A413" s="25">
        <v>21602</v>
      </c>
      <c r="B413" s="25" t="s">
        <v>365</v>
      </c>
      <c r="C413" s="36">
        <v>156</v>
      </c>
      <c r="D413" s="51">
        <f t="shared" si="137"/>
        <v>794</v>
      </c>
      <c r="E413" s="51">
        <f t="shared" ref="E413:M413" si="139">SUM(E414:E415)</f>
        <v>0</v>
      </c>
      <c r="F413" s="51">
        <f t="shared" si="139"/>
        <v>172</v>
      </c>
      <c r="G413" s="51">
        <f t="shared" si="139"/>
        <v>529</v>
      </c>
      <c r="H413" s="51">
        <f t="shared" si="139"/>
        <v>0</v>
      </c>
      <c r="I413" s="51">
        <f t="shared" si="139"/>
        <v>0</v>
      </c>
      <c r="J413" s="51">
        <f t="shared" si="139"/>
        <v>0</v>
      </c>
      <c r="K413" s="51">
        <f t="shared" si="139"/>
        <v>0</v>
      </c>
      <c r="L413" s="51">
        <f t="shared" si="139"/>
        <v>93</v>
      </c>
      <c r="M413" s="51">
        <f t="shared" si="139"/>
        <v>0</v>
      </c>
      <c r="N413" s="51">
        <f t="shared" si="119"/>
        <v>950</v>
      </c>
    </row>
    <row r="414" spans="1:14">
      <c r="A414" s="25">
        <v>2160201</v>
      </c>
      <c r="B414" s="25" t="s">
        <v>52</v>
      </c>
      <c r="C414" s="36">
        <v>151</v>
      </c>
      <c r="D414" s="51">
        <f t="shared" si="137"/>
        <v>93</v>
      </c>
      <c r="E414" s="51"/>
      <c r="F414" s="51"/>
      <c r="G414" s="51"/>
      <c r="H414" s="51"/>
      <c r="I414" s="51"/>
      <c r="J414" s="51"/>
      <c r="K414" s="51"/>
      <c r="L414" s="51">
        <f>5+17+4+9+13+18+20+7</f>
        <v>93</v>
      </c>
      <c r="M414" s="51"/>
      <c r="N414" s="51">
        <f>C414+D414</f>
        <v>244</v>
      </c>
    </row>
    <row r="415" spans="1:14">
      <c r="A415" s="25">
        <v>2160299</v>
      </c>
      <c r="B415" s="25" t="s">
        <v>366</v>
      </c>
      <c r="C415" s="36">
        <v>5</v>
      </c>
      <c r="D415" s="51">
        <f t="shared" si="137"/>
        <v>701</v>
      </c>
      <c r="E415" s="51"/>
      <c r="F415" s="51">
        <v>172</v>
      </c>
      <c r="G415" s="51">
        <v>529</v>
      </c>
      <c r="H415" s="51"/>
      <c r="I415" s="51"/>
      <c r="J415" s="51"/>
      <c r="K415" s="51"/>
      <c r="L415" s="51"/>
      <c r="M415" s="51"/>
      <c r="N415" s="51">
        <f>C415+D415</f>
        <v>706</v>
      </c>
    </row>
    <row r="416" s="28" customFormat="1" spans="1:14">
      <c r="A416" s="25">
        <v>21606</v>
      </c>
      <c r="B416" s="25" t="s">
        <v>367</v>
      </c>
      <c r="C416" s="36"/>
      <c r="D416" s="51">
        <f t="shared" si="137"/>
        <v>206</v>
      </c>
      <c r="E416" s="51">
        <f>SUM(E417)</f>
        <v>0</v>
      </c>
      <c r="F416" s="51">
        <f t="shared" ref="F416:M416" si="140">SUM(F417)</f>
        <v>54</v>
      </c>
      <c r="G416" s="51">
        <f t="shared" si="140"/>
        <v>152</v>
      </c>
      <c r="H416" s="51">
        <f t="shared" si="140"/>
        <v>0</v>
      </c>
      <c r="I416" s="51">
        <f t="shared" si="140"/>
        <v>0</v>
      </c>
      <c r="J416" s="51">
        <f t="shared" si="140"/>
        <v>0</v>
      </c>
      <c r="K416" s="51">
        <f t="shared" si="140"/>
        <v>0</v>
      </c>
      <c r="L416" s="51">
        <f t="shared" si="140"/>
        <v>0</v>
      </c>
      <c r="M416" s="51">
        <f t="shared" si="140"/>
        <v>0</v>
      </c>
      <c r="N416" s="51">
        <f>C416+D416</f>
        <v>206</v>
      </c>
    </row>
    <row r="417" s="28" customFormat="1" spans="1:14">
      <c r="A417" s="25">
        <v>2160699</v>
      </c>
      <c r="B417" s="51" t="s">
        <v>368</v>
      </c>
      <c r="C417" s="36"/>
      <c r="D417" s="51">
        <f t="shared" si="137"/>
        <v>206</v>
      </c>
      <c r="E417" s="51"/>
      <c r="F417" s="51">
        <v>54</v>
      </c>
      <c r="G417" s="51">
        <v>152</v>
      </c>
      <c r="H417" s="51"/>
      <c r="I417" s="51"/>
      <c r="J417" s="51"/>
      <c r="K417" s="51"/>
      <c r="L417" s="51"/>
      <c r="M417" s="51"/>
      <c r="N417" s="51">
        <f>C417+D417</f>
        <v>206</v>
      </c>
    </row>
    <row r="418" s="28" customFormat="1" ht="16" customHeight="1" spans="1:14">
      <c r="A418" s="25">
        <v>21699</v>
      </c>
      <c r="B418" s="25" t="s">
        <v>369</v>
      </c>
      <c r="C418" s="36">
        <v>3000</v>
      </c>
      <c r="D418" s="51">
        <f t="shared" ref="D418:D435" si="141">SUM(E418:M418)</f>
        <v>121</v>
      </c>
      <c r="E418" s="51">
        <f t="shared" ref="E418:M418" si="142">SUM(E419)</f>
        <v>0</v>
      </c>
      <c r="F418" s="51">
        <f t="shared" si="142"/>
        <v>100</v>
      </c>
      <c r="G418" s="51">
        <f t="shared" si="142"/>
        <v>21</v>
      </c>
      <c r="H418" s="51">
        <f t="shared" si="142"/>
        <v>0</v>
      </c>
      <c r="I418" s="51">
        <f t="shared" si="142"/>
        <v>0</v>
      </c>
      <c r="J418" s="51">
        <f t="shared" si="142"/>
        <v>0</v>
      </c>
      <c r="K418" s="51">
        <f t="shared" si="142"/>
        <v>0</v>
      </c>
      <c r="L418" s="51">
        <f t="shared" si="142"/>
        <v>0</v>
      </c>
      <c r="M418" s="51">
        <f t="shared" si="142"/>
        <v>0</v>
      </c>
      <c r="N418" s="51">
        <f t="shared" ref="N418:N435" si="143">C418+D418</f>
        <v>3121</v>
      </c>
    </row>
    <row r="419" spans="1:14">
      <c r="A419" s="25">
        <v>2169999</v>
      </c>
      <c r="B419" s="25" t="s">
        <v>369</v>
      </c>
      <c r="C419" s="36">
        <v>3000</v>
      </c>
      <c r="D419" s="51">
        <f t="shared" si="141"/>
        <v>121</v>
      </c>
      <c r="E419" s="51"/>
      <c r="F419" s="51">
        <v>100</v>
      </c>
      <c r="G419" s="51">
        <v>21</v>
      </c>
      <c r="H419" s="51"/>
      <c r="I419" s="51"/>
      <c r="J419" s="51"/>
      <c r="K419" s="51"/>
      <c r="L419" s="51"/>
      <c r="M419" s="51"/>
      <c r="N419" s="51">
        <f t="shared" si="143"/>
        <v>3121</v>
      </c>
    </row>
    <row r="420" s="28" customFormat="1" spans="1:14">
      <c r="A420" s="25">
        <v>217</v>
      </c>
      <c r="B420" s="25" t="s">
        <v>370</v>
      </c>
      <c r="C420" s="36">
        <v>102</v>
      </c>
      <c r="D420" s="51">
        <f t="shared" si="141"/>
        <v>0</v>
      </c>
      <c r="E420" s="51">
        <f t="shared" ref="E420:M420" si="144">SUM(E421)</f>
        <v>0</v>
      </c>
      <c r="F420" s="51">
        <f t="shared" si="144"/>
        <v>0</v>
      </c>
      <c r="G420" s="51">
        <f t="shared" si="144"/>
        <v>0</v>
      </c>
      <c r="H420" s="51">
        <f t="shared" si="144"/>
        <v>0</v>
      </c>
      <c r="I420" s="51">
        <f t="shared" si="144"/>
        <v>0</v>
      </c>
      <c r="J420" s="51">
        <f t="shared" si="144"/>
        <v>0</v>
      </c>
      <c r="K420" s="51">
        <f t="shared" si="144"/>
        <v>0</v>
      </c>
      <c r="L420" s="51">
        <f t="shared" si="144"/>
        <v>0</v>
      </c>
      <c r="M420" s="51">
        <f t="shared" si="144"/>
        <v>0</v>
      </c>
      <c r="N420" s="51">
        <f t="shared" si="143"/>
        <v>102</v>
      </c>
    </row>
    <row r="421" s="28" customFormat="1" spans="1:14">
      <c r="A421" s="25">
        <v>21703</v>
      </c>
      <c r="B421" s="25" t="s">
        <v>371</v>
      </c>
      <c r="C421" s="36">
        <v>102</v>
      </c>
      <c r="D421" s="51">
        <f t="shared" si="141"/>
        <v>0</v>
      </c>
      <c r="E421" s="51">
        <f t="shared" ref="E421:M421" si="145">SUM(E422)</f>
        <v>0</v>
      </c>
      <c r="F421" s="51">
        <f t="shared" si="145"/>
        <v>0</v>
      </c>
      <c r="G421" s="51">
        <f t="shared" si="145"/>
        <v>0</v>
      </c>
      <c r="H421" s="51">
        <f t="shared" si="145"/>
        <v>0</v>
      </c>
      <c r="I421" s="51">
        <f t="shared" si="145"/>
        <v>0</v>
      </c>
      <c r="J421" s="51">
        <f t="shared" si="145"/>
        <v>0</v>
      </c>
      <c r="K421" s="51">
        <f t="shared" si="145"/>
        <v>0</v>
      </c>
      <c r="L421" s="51">
        <f t="shared" si="145"/>
        <v>0</v>
      </c>
      <c r="M421" s="51">
        <f t="shared" si="145"/>
        <v>0</v>
      </c>
      <c r="N421" s="51">
        <f t="shared" si="143"/>
        <v>102</v>
      </c>
    </row>
    <row r="422" spans="1:14">
      <c r="A422" s="25">
        <v>2170399</v>
      </c>
      <c r="B422" s="25" t="s">
        <v>372</v>
      </c>
      <c r="C422" s="36">
        <v>102</v>
      </c>
      <c r="D422" s="51">
        <f t="shared" si="141"/>
        <v>0</v>
      </c>
      <c r="E422" s="51"/>
      <c r="F422" s="51"/>
      <c r="G422" s="51"/>
      <c r="H422" s="51"/>
      <c r="I422" s="51"/>
      <c r="J422" s="51"/>
      <c r="K422" s="51"/>
      <c r="L422" s="51"/>
      <c r="M422" s="51"/>
      <c r="N422" s="51">
        <f t="shared" si="143"/>
        <v>102</v>
      </c>
    </row>
    <row r="423" s="28" customFormat="1" spans="1:14">
      <c r="A423" s="25">
        <v>220</v>
      </c>
      <c r="B423" s="25" t="s">
        <v>373</v>
      </c>
      <c r="C423" s="36">
        <v>755</v>
      </c>
      <c r="D423" s="51">
        <f t="shared" si="141"/>
        <v>30</v>
      </c>
      <c r="E423" s="51">
        <f t="shared" ref="E423:M423" si="146">SUM(E424)</f>
        <v>0</v>
      </c>
      <c r="F423" s="51">
        <f t="shared" si="146"/>
        <v>0</v>
      </c>
      <c r="G423" s="51">
        <f t="shared" si="146"/>
        <v>0</v>
      </c>
      <c r="H423" s="51">
        <f t="shared" si="146"/>
        <v>0</v>
      </c>
      <c r="I423" s="51">
        <f t="shared" si="146"/>
        <v>0</v>
      </c>
      <c r="J423" s="51">
        <f t="shared" si="146"/>
        <v>0</v>
      </c>
      <c r="K423" s="51">
        <f t="shared" si="146"/>
        <v>0</v>
      </c>
      <c r="L423" s="51">
        <f t="shared" si="146"/>
        <v>30</v>
      </c>
      <c r="M423" s="51">
        <f t="shared" si="146"/>
        <v>0</v>
      </c>
      <c r="N423" s="51">
        <f t="shared" si="143"/>
        <v>785</v>
      </c>
    </row>
    <row r="424" s="28" customFormat="1" spans="1:14">
      <c r="A424" s="25">
        <v>22001</v>
      </c>
      <c r="B424" s="25" t="s">
        <v>374</v>
      </c>
      <c r="C424" s="36">
        <v>755</v>
      </c>
      <c r="D424" s="51">
        <f t="shared" si="141"/>
        <v>30</v>
      </c>
      <c r="E424" s="51">
        <f t="shared" ref="E424:M424" si="147">SUM(E425:E427)</f>
        <v>0</v>
      </c>
      <c r="F424" s="51">
        <f t="shared" si="147"/>
        <v>0</v>
      </c>
      <c r="G424" s="51">
        <f t="shared" si="147"/>
        <v>0</v>
      </c>
      <c r="H424" s="51">
        <f t="shared" si="147"/>
        <v>0</v>
      </c>
      <c r="I424" s="51">
        <f t="shared" si="147"/>
        <v>0</v>
      </c>
      <c r="J424" s="51">
        <f t="shared" si="147"/>
        <v>0</v>
      </c>
      <c r="K424" s="51">
        <f t="shared" si="147"/>
        <v>0</v>
      </c>
      <c r="L424" s="51">
        <f t="shared" si="147"/>
        <v>30</v>
      </c>
      <c r="M424" s="51">
        <f t="shared" si="147"/>
        <v>0</v>
      </c>
      <c r="N424" s="51">
        <f t="shared" si="143"/>
        <v>785</v>
      </c>
    </row>
    <row r="425" spans="1:14">
      <c r="A425" s="25">
        <v>2200101</v>
      </c>
      <c r="B425" s="25" t="s">
        <v>52</v>
      </c>
      <c r="C425" s="36">
        <v>374</v>
      </c>
      <c r="D425" s="51">
        <f t="shared" si="141"/>
        <v>30</v>
      </c>
      <c r="E425" s="51"/>
      <c r="F425" s="51"/>
      <c r="G425" s="51"/>
      <c r="H425" s="51"/>
      <c r="I425" s="51"/>
      <c r="J425" s="51"/>
      <c r="K425" s="51"/>
      <c r="L425" s="51">
        <v>30</v>
      </c>
      <c r="M425" s="51"/>
      <c r="N425" s="51">
        <f t="shared" si="143"/>
        <v>404</v>
      </c>
    </row>
    <row r="426" spans="1:14">
      <c r="A426" s="25">
        <v>2200150</v>
      </c>
      <c r="B426" s="25" t="s">
        <v>57</v>
      </c>
      <c r="C426" s="36">
        <v>332</v>
      </c>
      <c r="D426" s="51">
        <f t="shared" si="141"/>
        <v>0</v>
      </c>
      <c r="E426" s="51"/>
      <c r="F426" s="51"/>
      <c r="G426" s="51"/>
      <c r="H426" s="51"/>
      <c r="I426" s="51"/>
      <c r="J426" s="51"/>
      <c r="K426" s="51"/>
      <c r="L426" s="51"/>
      <c r="M426" s="51"/>
      <c r="N426" s="51">
        <f t="shared" si="143"/>
        <v>332</v>
      </c>
    </row>
    <row r="427" spans="1:14">
      <c r="A427" s="25">
        <v>2200199</v>
      </c>
      <c r="B427" s="25" t="s">
        <v>375</v>
      </c>
      <c r="C427" s="36">
        <v>50</v>
      </c>
      <c r="D427" s="51">
        <f t="shared" si="141"/>
        <v>0</v>
      </c>
      <c r="E427" s="51"/>
      <c r="F427" s="51"/>
      <c r="G427" s="51"/>
      <c r="H427" s="51"/>
      <c r="I427" s="51"/>
      <c r="J427" s="51"/>
      <c r="K427" s="51"/>
      <c r="L427" s="51"/>
      <c r="M427" s="51"/>
      <c r="N427" s="51">
        <f t="shared" si="143"/>
        <v>50</v>
      </c>
    </row>
    <row r="428" s="28" customFormat="1" spans="1:14">
      <c r="A428" s="25">
        <v>221</v>
      </c>
      <c r="B428" s="25" t="s">
        <v>376</v>
      </c>
      <c r="C428" s="36">
        <v>3241</v>
      </c>
      <c r="D428" s="51">
        <f t="shared" si="141"/>
        <v>9129</v>
      </c>
      <c r="E428" s="51">
        <f>SUM(E429,E436)</f>
        <v>0</v>
      </c>
      <c r="F428" s="51">
        <f>SUM(F429,F436)</f>
        <v>4187</v>
      </c>
      <c r="G428" s="51">
        <f t="shared" ref="E428:M428" si="148">SUM(G429,G436)</f>
        <v>2914</v>
      </c>
      <c r="H428" s="51">
        <f t="shared" si="148"/>
        <v>1711</v>
      </c>
      <c r="I428" s="51">
        <f t="shared" si="148"/>
        <v>0</v>
      </c>
      <c r="J428" s="51">
        <f t="shared" si="148"/>
        <v>0</v>
      </c>
      <c r="K428" s="51">
        <f t="shared" si="148"/>
        <v>0</v>
      </c>
      <c r="L428" s="51">
        <f t="shared" si="148"/>
        <v>317</v>
      </c>
      <c r="M428" s="51">
        <f t="shared" si="148"/>
        <v>0</v>
      </c>
      <c r="N428" s="51">
        <f t="shared" si="143"/>
        <v>12370</v>
      </c>
    </row>
    <row r="429" s="28" customFormat="1" spans="1:14">
      <c r="A429" s="25">
        <v>22101</v>
      </c>
      <c r="B429" s="25" t="s">
        <v>377</v>
      </c>
      <c r="C429" s="36"/>
      <c r="D429" s="51">
        <f t="shared" si="141"/>
        <v>8812</v>
      </c>
      <c r="E429" s="51">
        <f>SUM(E430:E435)</f>
        <v>0</v>
      </c>
      <c r="F429" s="51">
        <f>SUM(F430:F435)</f>
        <v>4187</v>
      </c>
      <c r="G429" s="51">
        <f>SUM(G430:G435)</f>
        <v>2914</v>
      </c>
      <c r="H429" s="51">
        <f t="shared" ref="H429:M429" si="149">SUM(H430:H435)</f>
        <v>1711</v>
      </c>
      <c r="I429" s="51">
        <f t="shared" si="149"/>
        <v>0</v>
      </c>
      <c r="J429" s="51">
        <f t="shared" si="149"/>
        <v>0</v>
      </c>
      <c r="K429" s="51">
        <f t="shared" si="149"/>
        <v>0</v>
      </c>
      <c r="L429" s="51">
        <f t="shared" si="149"/>
        <v>0</v>
      </c>
      <c r="M429" s="51">
        <f t="shared" si="149"/>
        <v>0</v>
      </c>
      <c r="N429" s="51">
        <f t="shared" si="143"/>
        <v>8812</v>
      </c>
    </row>
    <row r="430" spans="1:14">
      <c r="A430" s="25">
        <v>2210103</v>
      </c>
      <c r="B430" s="25" t="s">
        <v>378</v>
      </c>
      <c r="C430" s="36"/>
      <c r="D430" s="51">
        <f t="shared" si="141"/>
        <v>0</v>
      </c>
      <c r="E430" s="51"/>
      <c r="F430" s="51"/>
      <c r="G430" s="51"/>
      <c r="H430" s="51"/>
      <c r="I430" s="51"/>
      <c r="J430" s="51"/>
      <c r="K430" s="51"/>
      <c r="L430" s="51"/>
      <c r="M430" s="51"/>
      <c r="N430" s="51">
        <f t="shared" si="143"/>
        <v>0</v>
      </c>
    </row>
    <row r="431" spans="1:14">
      <c r="A431" s="25">
        <v>2210105</v>
      </c>
      <c r="B431" s="51" t="s">
        <v>379</v>
      </c>
      <c r="C431" s="36"/>
      <c r="D431" s="51">
        <f t="shared" si="141"/>
        <v>75</v>
      </c>
      <c r="E431" s="51"/>
      <c r="F431" s="51"/>
      <c r="G431" s="51">
        <v>75</v>
      </c>
      <c r="H431" s="51"/>
      <c r="I431" s="51"/>
      <c r="J431" s="51"/>
      <c r="K431" s="51"/>
      <c r="L431" s="51"/>
      <c r="M431" s="51"/>
      <c r="N431" s="51">
        <f t="shared" si="143"/>
        <v>75</v>
      </c>
    </row>
    <row r="432" spans="1:14">
      <c r="A432" s="25">
        <v>2210106</v>
      </c>
      <c r="B432" s="51" t="s">
        <v>380</v>
      </c>
      <c r="C432" s="36"/>
      <c r="D432" s="51">
        <f t="shared" si="141"/>
        <v>2</v>
      </c>
      <c r="E432" s="51"/>
      <c r="F432" s="51"/>
      <c r="G432" s="51">
        <v>2</v>
      </c>
      <c r="H432" s="51"/>
      <c r="I432" s="51"/>
      <c r="J432" s="51"/>
      <c r="K432" s="51"/>
      <c r="L432" s="51"/>
      <c r="M432" s="51"/>
      <c r="N432" s="51">
        <f t="shared" si="143"/>
        <v>2</v>
      </c>
    </row>
    <row r="433" spans="1:14">
      <c r="A433" s="25">
        <v>2210108</v>
      </c>
      <c r="B433" s="25" t="s">
        <v>381</v>
      </c>
      <c r="C433" s="36"/>
      <c r="D433" s="51">
        <f t="shared" si="141"/>
        <v>7703</v>
      </c>
      <c r="E433" s="51"/>
      <c r="F433" s="51">
        <v>4187</v>
      </c>
      <c r="G433" s="51">
        <v>1805</v>
      </c>
      <c r="H433" s="51">
        <v>1711</v>
      </c>
      <c r="I433" s="51"/>
      <c r="J433" s="51"/>
      <c r="K433" s="51"/>
      <c r="L433" s="51"/>
      <c r="M433" s="51"/>
      <c r="N433" s="51">
        <f t="shared" si="143"/>
        <v>7703</v>
      </c>
    </row>
    <row r="434" s="28" customFormat="1" spans="1:14">
      <c r="A434" s="25">
        <v>2210110</v>
      </c>
      <c r="B434" s="51" t="s">
        <v>382</v>
      </c>
      <c r="C434" s="36"/>
      <c r="D434" s="51">
        <f t="shared" si="141"/>
        <v>647</v>
      </c>
      <c r="E434" s="51"/>
      <c r="F434" s="51"/>
      <c r="G434" s="51">
        <v>647</v>
      </c>
      <c r="H434" s="51"/>
      <c r="I434" s="51"/>
      <c r="J434" s="51"/>
      <c r="K434" s="51"/>
      <c r="L434" s="51"/>
      <c r="M434" s="51"/>
      <c r="N434" s="51">
        <f t="shared" si="143"/>
        <v>647</v>
      </c>
    </row>
    <row r="435" s="28" customFormat="1" spans="1:14">
      <c r="A435" s="25">
        <v>2210199</v>
      </c>
      <c r="B435" s="51" t="s">
        <v>383</v>
      </c>
      <c r="C435" s="36"/>
      <c r="D435" s="51"/>
      <c r="E435" s="51"/>
      <c r="F435" s="51"/>
      <c r="G435" s="51">
        <v>385</v>
      </c>
      <c r="H435" s="51"/>
      <c r="I435" s="51"/>
      <c r="J435" s="51"/>
      <c r="K435" s="51"/>
      <c r="L435" s="51"/>
      <c r="M435" s="51"/>
      <c r="N435" s="51"/>
    </row>
    <row r="436" s="28" customFormat="1" spans="1:14">
      <c r="A436" s="25">
        <v>22102</v>
      </c>
      <c r="B436" s="25" t="s">
        <v>384</v>
      </c>
      <c r="C436" s="36">
        <v>3241</v>
      </c>
      <c r="D436" s="51">
        <f>SUM(E436:M436)</f>
        <v>317</v>
      </c>
      <c r="E436" s="51">
        <f t="shared" ref="E436:M436" si="150">SUM(E437)</f>
        <v>0</v>
      </c>
      <c r="F436" s="51">
        <f t="shared" si="150"/>
        <v>0</v>
      </c>
      <c r="G436" s="51">
        <f t="shared" si="150"/>
        <v>0</v>
      </c>
      <c r="H436" s="51">
        <f t="shared" si="150"/>
        <v>0</v>
      </c>
      <c r="I436" s="51">
        <f t="shared" si="150"/>
        <v>0</v>
      </c>
      <c r="J436" s="51">
        <f t="shared" si="150"/>
        <v>0</v>
      </c>
      <c r="K436" s="51">
        <f t="shared" si="150"/>
        <v>0</v>
      </c>
      <c r="L436" s="51">
        <f t="shared" si="150"/>
        <v>317</v>
      </c>
      <c r="M436" s="51">
        <f t="shared" si="150"/>
        <v>0</v>
      </c>
      <c r="N436" s="51">
        <f>C436+D436</f>
        <v>3558</v>
      </c>
    </row>
    <row r="437" spans="1:14">
      <c r="A437" s="25">
        <v>2210201</v>
      </c>
      <c r="B437" s="25" t="s">
        <v>385</v>
      </c>
      <c r="C437" s="36">
        <v>3241</v>
      </c>
      <c r="D437" s="51">
        <f>SUM(E437:M437)</f>
        <v>317</v>
      </c>
      <c r="E437" s="51"/>
      <c r="F437" s="51"/>
      <c r="G437" s="51"/>
      <c r="H437" s="51"/>
      <c r="I437" s="51"/>
      <c r="J437" s="51"/>
      <c r="K437" s="51"/>
      <c r="L437" s="51">
        <f>90+63+18+16+3+9+40+19+7+10+42</f>
        <v>317</v>
      </c>
      <c r="M437" s="51"/>
      <c r="N437" s="51">
        <f>C437+D437</f>
        <v>3558</v>
      </c>
    </row>
    <row r="438" s="28" customFormat="1" spans="1:14">
      <c r="A438" s="25">
        <v>222</v>
      </c>
      <c r="B438" s="25" t="s">
        <v>386</v>
      </c>
      <c r="C438" s="36"/>
      <c r="D438" s="51">
        <f>SUM(E438:M438)</f>
        <v>2107</v>
      </c>
      <c r="E438" s="51">
        <f t="shared" ref="E438:M438" si="151">SUM(E439,E442)</f>
        <v>344</v>
      </c>
      <c r="F438" s="51">
        <f t="shared" si="151"/>
        <v>0</v>
      </c>
      <c r="G438" s="51">
        <f t="shared" si="151"/>
        <v>1763</v>
      </c>
      <c r="H438" s="51">
        <f t="shared" si="151"/>
        <v>0</v>
      </c>
      <c r="I438" s="51">
        <f t="shared" si="151"/>
        <v>0</v>
      </c>
      <c r="J438" s="51">
        <f t="shared" si="151"/>
        <v>0</v>
      </c>
      <c r="K438" s="51">
        <f t="shared" si="151"/>
        <v>0</v>
      </c>
      <c r="L438" s="51">
        <f t="shared" si="151"/>
        <v>0</v>
      </c>
      <c r="M438" s="51">
        <f t="shared" si="151"/>
        <v>0</v>
      </c>
      <c r="N438" s="51">
        <f>C438+D438</f>
        <v>2107</v>
      </c>
    </row>
    <row r="439" s="28" customFormat="1" spans="1:14">
      <c r="A439" s="25">
        <v>22201</v>
      </c>
      <c r="B439" s="25" t="s">
        <v>387</v>
      </c>
      <c r="C439" s="36"/>
      <c r="D439" s="51">
        <f>SUM(E439:M439)</f>
        <v>2107</v>
      </c>
      <c r="E439" s="51">
        <f t="shared" ref="E439:M439" si="152">SUM(E440:E441)</f>
        <v>344</v>
      </c>
      <c r="F439" s="51">
        <f t="shared" si="152"/>
        <v>0</v>
      </c>
      <c r="G439" s="51">
        <f t="shared" si="152"/>
        <v>1763</v>
      </c>
      <c r="H439" s="51">
        <f t="shared" si="152"/>
        <v>0</v>
      </c>
      <c r="I439" s="51">
        <f t="shared" si="152"/>
        <v>0</v>
      </c>
      <c r="J439" s="51">
        <f t="shared" si="152"/>
        <v>0</v>
      </c>
      <c r="K439" s="51">
        <f t="shared" si="152"/>
        <v>0</v>
      </c>
      <c r="L439" s="51">
        <f t="shared" si="152"/>
        <v>0</v>
      </c>
      <c r="M439" s="51">
        <f t="shared" si="152"/>
        <v>0</v>
      </c>
      <c r="N439" s="51">
        <f>C439+D439</f>
        <v>2107</v>
      </c>
    </row>
    <row r="440" spans="1:14">
      <c r="A440" s="25">
        <v>2220106</v>
      </c>
      <c r="B440" s="25" t="s">
        <v>388</v>
      </c>
      <c r="C440" s="36"/>
      <c r="D440" s="51">
        <f t="shared" ref="D440:D465" si="153">SUM(E440:M440)</f>
        <v>0</v>
      </c>
      <c r="E440" s="51"/>
      <c r="F440" s="51"/>
      <c r="G440" s="51"/>
      <c r="H440" s="51"/>
      <c r="I440" s="51"/>
      <c r="J440" s="51"/>
      <c r="K440" s="51"/>
      <c r="L440" s="51"/>
      <c r="M440" s="51"/>
      <c r="N440" s="51">
        <f t="shared" ref="N440:N465" si="154">C440+D440</f>
        <v>0</v>
      </c>
    </row>
    <row r="441" spans="1:14">
      <c r="A441" s="25">
        <v>2220199</v>
      </c>
      <c r="B441" s="25" t="s">
        <v>389</v>
      </c>
      <c r="C441" s="36"/>
      <c r="D441" s="51">
        <f t="shared" si="153"/>
        <v>2107</v>
      </c>
      <c r="E441" s="51">
        <f>344</f>
        <v>344</v>
      </c>
      <c r="F441" s="51"/>
      <c r="G441" s="51">
        <v>1763</v>
      </c>
      <c r="H441" s="51"/>
      <c r="I441" s="51"/>
      <c r="J441" s="51"/>
      <c r="K441" s="51"/>
      <c r="L441" s="51"/>
      <c r="M441" s="51"/>
      <c r="N441" s="51">
        <f t="shared" si="154"/>
        <v>2107</v>
      </c>
    </row>
    <row r="442" s="28" customFormat="1" spans="1:14">
      <c r="A442" s="25">
        <v>22204</v>
      </c>
      <c r="B442" s="25" t="s">
        <v>390</v>
      </c>
      <c r="C442" s="36"/>
      <c r="D442" s="51">
        <f t="shared" si="153"/>
        <v>0</v>
      </c>
      <c r="E442" s="51">
        <f t="shared" ref="E442:M442" si="155">SUM(E443)</f>
        <v>0</v>
      </c>
      <c r="F442" s="51">
        <f t="shared" si="155"/>
        <v>0</v>
      </c>
      <c r="G442" s="51">
        <f t="shared" si="155"/>
        <v>0</v>
      </c>
      <c r="H442" s="51">
        <f t="shared" si="155"/>
        <v>0</v>
      </c>
      <c r="I442" s="51">
        <f t="shared" si="155"/>
        <v>0</v>
      </c>
      <c r="J442" s="51">
        <f t="shared" si="155"/>
        <v>0</v>
      </c>
      <c r="K442" s="51">
        <f t="shared" si="155"/>
        <v>0</v>
      </c>
      <c r="L442" s="51">
        <f t="shared" si="155"/>
        <v>0</v>
      </c>
      <c r="M442" s="51">
        <f t="shared" si="155"/>
        <v>0</v>
      </c>
      <c r="N442" s="51">
        <f t="shared" si="154"/>
        <v>0</v>
      </c>
    </row>
    <row r="443" spans="1:14">
      <c r="A443" s="25">
        <v>2220401</v>
      </c>
      <c r="B443" s="25" t="s">
        <v>391</v>
      </c>
      <c r="C443" s="36"/>
      <c r="D443" s="51">
        <f t="shared" si="153"/>
        <v>0</v>
      </c>
      <c r="E443" s="51"/>
      <c r="F443" s="51"/>
      <c r="G443" s="51"/>
      <c r="H443" s="51"/>
      <c r="I443" s="51"/>
      <c r="J443" s="51"/>
      <c r="K443" s="51"/>
      <c r="L443" s="51"/>
      <c r="M443" s="51"/>
      <c r="N443" s="51">
        <f t="shared" si="154"/>
        <v>0</v>
      </c>
    </row>
    <row r="444" s="28" customFormat="1" spans="1:14">
      <c r="A444" s="25">
        <v>224</v>
      </c>
      <c r="B444" s="25" t="s">
        <v>392</v>
      </c>
      <c r="C444" s="36">
        <v>1856</v>
      </c>
      <c r="D444" s="51">
        <f t="shared" si="153"/>
        <v>2896</v>
      </c>
      <c r="E444" s="51">
        <f>SUM(E445,E448,E451,E453)</f>
        <v>0</v>
      </c>
      <c r="F444" s="51">
        <f t="shared" ref="F444:M444" si="156">SUM(F445,F448,F451,F453)</f>
        <v>2466</v>
      </c>
      <c r="G444" s="51">
        <f t="shared" si="156"/>
        <v>384</v>
      </c>
      <c r="H444" s="51">
        <f t="shared" si="156"/>
        <v>0</v>
      </c>
      <c r="I444" s="51">
        <f t="shared" si="156"/>
        <v>0</v>
      </c>
      <c r="J444" s="51">
        <f t="shared" si="156"/>
        <v>0</v>
      </c>
      <c r="K444" s="51">
        <f t="shared" si="156"/>
        <v>0</v>
      </c>
      <c r="L444" s="51">
        <f t="shared" si="156"/>
        <v>46</v>
      </c>
      <c r="M444" s="51">
        <f t="shared" si="156"/>
        <v>0</v>
      </c>
      <c r="N444" s="51">
        <f t="shared" si="154"/>
        <v>4752</v>
      </c>
    </row>
    <row r="445" s="28" customFormat="1" spans="1:14">
      <c r="A445" s="25">
        <v>22401</v>
      </c>
      <c r="B445" s="25" t="s">
        <v>393</v>
      </c>
      <c r="C445" s="36">
        <v>947</v>
      </c>
      <c r="D445" s="51">
        <f t="shared" si="153"/>
        <v>46</v>
      </c>
      <c r="E445" s="51">
        <f t="shared" ref="E445:M445" si="157">SUM(E446:E447)</f>
        <v>0</v>
      </c>
      <c r="F445" s="51">
        <f t="shared" si="157"/>
        <v>0</v>
      </c>
      <c r="G445" s="51">
        <f t="shared" si="157"/>
        <v>0</v>
      </c>
      <c r="H445" s="51">
        <f t="shared" si="157"/>
        <v>0</v>
      </c>
      <c r="I445" s="51">
        <f t="shared" si="157"/>
        <v>0</v>
      </c>
      <c r="J445" s="51">
        <f t="shared" si="157"/>
        <v>0</v>
      </c>
      <c r="K445" s="51">
        <f t="shared" si="157"/>
        <v>0</v>
      </c>
      <c r="L445" s="51">
        <f t="shared" si="157"/>
        <v>46</v>
      </c>
      <c r="M445" s="51">
        <f t="shared" si="157"/>
        <v>0</v>
      </c>
      <c r="N445" s="51">
        <f t="shared" si="154"/>
        <v>993</v>
      </c>
    </row>
    <row r="446" spans="1:14">
      <c r="A446" s="25">
        <v>2240101</v>
      </c>
      <c r="B446" s="25" t="s">
        <v>52</v>
      </c>
      <c r="C446" s="36">
        <v>647</v>
      </c>
      <c r="D446" s="51">
        <f t="shared" si="153"/>
        <v>46</v>
      </c>
      <c r="E446" s="51"/>
      <c r="F446" s="51"/>
      <c r="G446" s="51"/>
      <c r="H446" s="51"/>
      <c r="I446" s="51"/>
      <c r="J446" s="51"/>
      <c r="K446" s="51"/>
      <c r="L446" s="51">
        <f>25+21</f>
        <v>46</v>
      </c>
      <c r="M446" s="51"/>
      <c r="N446" s="51">
        <f t="shared" si="154"/>
        <v>693</v>
      </c>
    </row>
    <row r="447" spans="1:14">
      <c r="A447" s="25">
        <v>2240199</v>
      </c>
      <c r="B447" s="25" t="s">
        <v>394</v>
      </c>
      <c r="C447" s="36">
        <v>300</v>
      </c>
      <c r="D447" s="51">
        <f t="shared" si="153"/>
        <v>0</v>
      </c>
      <c r="E447" s="51"/>
      <c r="F447" s="51"/>
      <c r="G447" s="51"/>
      <c r="H447" s="51"/>
      <c r="I447" s="51"/>
      <c r="J447" s="51"/>
      <c r="K447" s="51"/>
      <c r="L447" s="51"/>
      <c r="M447" s="51"/>
      <c r="N447" s="51">
        <f t="shared" si="154"/>
        <v>300</v>
      </c>
    </row>
    <row r="448" s="28" customFormat="1" spans="1:14">
      <c r="A448" s="25">
        <v>22402</v>
      </c>
      <c r="B448" s="25" t="s">
        <v>395</v>
      </c>
      <c r="C448" s="36">
        <v>909</v>
      </c>
      <c r="D448" s="51">
        <f t="shared" si="153"/>
        <v>0</v>
      </c>
      <c r="E448" s="51">
        <f t="shared" ref="E448:M448" si="158">SUM(E449:E450)</f>
        <v>0</v>
      </c>
      <c r="F448" s="51">
        <f t="shared" si="158"/>
        <v>0</v>
      </c>
      <c r="G448" s="51">
        <f t="shared" si="158"/>
        <v>0</v>
      </c>
      <c r="H448" s="51">
        <f t="shared" si="158"/>
        <v>0</v>
      </c>
      <c r="I448" s="51">
        <f t="shared" si="158"/>
        <v>0</v>
      </c>
      <c r="J448" s="51">
        <f t="shared" si="158"/>
        <v>0</v>
      </c>
      <c r="K448" s="51">
        <f t="shared" si="158"/>
        <v>0</v>
      </c>
      <c r="L448" s="51">
        <f t="shared" si="158"/>
        <v>0</v>
      </c>
      <c r="M448" s="51">
        <f t="shared" si="158"/>
        <v>0</v>
      </c>
      <c r="N448" s="51">
        <f t="shared" si="154"/>
        <v>909</v>
      </c>
    </row>
    <row r="449" spans="1:14">
      <c r="A449" s="25">
        <v>2240204</v>
      </c>
      <c r="B449" s="25" t="s">
        <v>396</v>
      </c>
      <c r="C449" s="36">
        <v>872</v>
      </c>
      <c r="D449" s="51">
        <f t="shared" si="153"/>
        <v>0</v>
      </c>
      <c r="E449" s="51"/>
      <c r="F449" s="51"/>
      <c r="G449" s="51"/>
      <c r="H449" s="51"/>
      <c r="I449" s="51"/>
      <c r="J449" s="51"/>
      <c r="K449" s="51"/>
      <c r="L449" s="51"/>
      <c r="M449" s="51"/>
      <c r="N449" s="51">
        <f t="shared" si="154"/>
        <v>872</v>
      </c>
    </row>
    <row r="450" spans="1:14">
      <c r="A450" s="25">
        <v>2240250</v>
      </c>
      <c r="B450" s="25" t="s">
        <v>57</v>
      </c>
      <c r="C450" s="36">
        <v>36</v>
      </c>
      <c r="D450" s="51">
        <f t="shared" si="153"/>
        <v>0</v>
      </c>
      <c r="E450" s="51"/>
      <c r="F450" s="51"/>
      <c r="G450" s="51"/>
      <c r="H450" s="51"/>
      <c r="I450" s="51"/>
      <c r="J450" s="51"/>
      <c r="K450" s="51"/>
      <c r="L450" s="51"/>
      <c r="M450" s="51"/>
      <c r="N450" s="51">
        <f t="shared" si="154"/>
        <v>36</v>
      </c>
    </row>
    <row r="451" s="28" customFormat="1" spans="1:14">
      <c r="A451" s="25">
        <v>22406</v>
      </c>
      <c r="B451" s="25" t="s">
        <v>397</v>
      </c>
      <c r="C451" s="36"/>
      <c r="D451" s="51">
        <f t="shared" si="153"/>
        <v>2316</v>
      </c>
      <c r="E451" s="51">
        <f>SUM(E452)</f>
        <v>0</v>
      </c>
      <c r="F451" s="51">
        <f t="shared" ref="F451:M451" si="159">SUM(F452)</f>
        <v>2316</v>
      </c>
      <c r="G451" s="51">
        <f t="shared" si="159"/>
        <v>0</v>
      </c>
      <c r="H451" s="51">
        <f t="shared" si="159"/>
        <v>0</v>
      </c>
      <c r="I451" s="51">
        <f t="shared" si="159"/>
        <v>0</v>
      </c>
      <c r="J451" s="51">
        <f t="shared" si="159"/>
        <v>0</v>
      </c>
      <c r="K451" s="51">
        <f t="shared" si="159"/>
        <v>0</v>
      </c>
      <c r="L451" s="51">
        <f t="shared" si="159"/>
        <v>0</v>
      </c>
      <c r="M451" s="51">
        <f t="shared" si="159"/>
        <v>0</v>
      </c>
      <c r="N451" s="51">
        <f t="shared" si="154"/>
        <v>2316</v>
      </c>
    </row>
    <row r="452" s="28" customFormat="1" spans="1:14">
      <c r="A452" s="25">
        <v>2240601</v>
      </c>
      <c r="B452" s="51" t="s">
        <v>398</v>
      </c>
      <c r="C452" s="36"/>
      <c r="D452" s="51">
        <f t="shared" si="153"/>
        <v>2316</v>
      </c>
      <c r="E452" s="51"/>
      <c r="F452" s="51">
        <v>2316</v>
      </c>
      <c r="G452" s="51"/>
      <c r="H452" s="51"/>
      <c r="I452" s="51"/>
      <c r="J452" s="51"/>
      <c r="K452" s="51"/>
      <c r="L452" s="51"/>
      <c r="M452" s="51"/>
      <c r="N452" s="51">
        <f t="shared" si="154"/>
        <v>2316</v>
      </c>
    </row>
    <row r="453" s="28" customFormat="1" spans="1:14">
      <c r="A453" s="25">
        <v>22407</v>
      </c>
      <c r="B453" s="51" t="s">
        <v>399</v>
      </c>
      <c r="C453" s="36"/>
      <c r="D453" s="51">
        <f t="shared" si="153"/>
        <v>534</v>
      </c>
      <c r="E453" s="51">
        <f>SUM(E454:E455)</f>
        <v>0</v>
      </c>
      <c r="F453" s="51">
        <f t="shared" ref="F453:M453" si="160">SUM(F454:F455)</f>
        <v>150</v>
      </c>
      <c r="G453" s="51">
        <f t="shared" si="160"/>
        <v>384</v>
      </c>
      <c r="H453" s="51">
        <f t="shared" si="160"/>
        <v>0</v>
      </c>
      <c r="I453" s="51">
        <f t="shared" si="160"/>
        <v>0</v>
      </c>
      <c r="J453" s="51">
        <f t="shared" si="160"/>
        <v>0</v>
      </c>
      <c r="K453" s="51">
        <f t="shared" si="160"/>
        <v>0</v>
      </c>
      <c r="L453" s="51">
        <f t="shared" si="160"/>
        <v>0</v>
      </c>
      <c r="M453" s="51">
        <f t="shared" si="160"/>
        <v>0</v>
      </c>
      <c r="N453" s="51">
        <f t="shared" si="154"/>
        <v>534</v>
      </c>
    </row>
    <row r="454" s="28" customFormat="1" spans="1:14">
      <c r="A454" s="25">
        <v>2240703</v>
      </c>
      <c r="B454" s="51" t="s">
        <v>400</v>
      </c>
      <c r="C454" s="36"/>
      <c r="D454" s="51">
        <f t="shared" si="153"/>
        <v>384</v>
      </c>
      <c r="E454" s="51"/>
      <c r="F454" s="51">
        <v>0</v>
      </c>
      <c r="G454" s="51">
        <v>384</v>
      </c>
      <c r="H454" s="51"/>
      <c r="I454" s="51"/>
      <c r="J454" s="51"/>
      <c r="K454" s="51"/>
      <c r="L454" s="51"/>
      <c r="M454" s="51"/>
      <c r="N454" s="51">
        <f t="shared" si="154"/>
        <v>384</v>
      </c>
    </row>
    <row r="455" s="28" customFormat="1" spans="1:14">
      <c r="A455" s="25">
        <v>2240704</v>
      </c>
      <c r="B455" s="51" t="s">
        <v>401</v>
      </c>
      <c r="C455" s="36"/>
      <c r="D455" s="51">
        <f t="shared" si="153"/>
        <v>150</v>
      </c>
      <c r="E455" s="51"/>
      <c r="F455" s="51">
        <v>150</v>
      </c>
      <c r="G455" s="51">
        <v>0</v>
      </c>
      <c r="H455" s="51"/>
      <c r="I455" s="51"/>
      <c r="J455" s="51"/>
      <c r="K455" s="51"/>
      <c r="L455" s="51"/>
      <c r="M455" s="51"/>
      <c r="N455" s="51">
        <f t="shared" si="154"/>
        <v>150</v>
      </c>
    </row>
    <row r="456" s="28" customFormat="1" spans="1:14">
      <c r="A456" s="25">
        <v>227</v>
      </c>
      <c r="B456" s="25" t="s">
        <v>44</v>
      </c>
      <c r="C456" s="36">
        <v>1566</v>
      </c>
      <c r="D456" s="51">
        <f t="shared" si="153"/>
        <v>-1566</v>
      </c>
      <c r="E456" s="51"/>
      <c r="F456" s="51"/>
      <c r="G456" s="51"/>
      <c r="H456" s="51"/>
      <c r="I456" s="51">
        <f>-117-259-373-339-478</f>
        <v>-1566</v>
      </c>
      <c r="J456" s="51"/>
      <c r="K456" s="51"/>
      <c r="L456" s="51"/>
      <c r="M456" s="51"/>
      <c r="N456" s="51">
        <f t="shared" si="154"/>
        <v>0</v>
      </c>
    </row>
    <row r="457" s="28" customFormat="1" spans="1:14">
      <c r="A457" s="25">
        <v>229</v>
      </c>
      <c r="B457" s="25" t="s">
        <v>402</v>
      </c>
      <c r="C457" s="36">
        <v>6740</v>
      </c>
      <c r="D457" s="51">
        <f t="shared" si="153"/>
        <v>999</v>
      </c>
      <c r="E457" s="51">
        <f t="shared" ref="E457:M457" si="161">SUM(E458)</f>
        <v>499</v>
      </c>
      <c r="F457" s="51">
        <f t="shared" si="161"/>
        <v>0</v>
      </c>
      <c r="G457" s="51">
        <f t="shared" si="161"/>
        <v>0</v>
      </c>
      <c r="H457" s="51">
        <f t="shared" si="161"/>
        <v>500</v>
      </c>
      <c r="I457" s="51">
        <f t="shared" si="161"/>
        <v>0</v>
      </c>
      <c r="J457" s="51">
        <f t="shared" si="161"/>
        <v>0</v>
      </c>
      <c r="K457" s="51">
        <f t="shared" si="161"/>
        <v>0</v>
      </c>
      <c r="L457" s="51">
        <f t="shared" si="161"/>
        <v>0</v>
      </c>
      <c r="M457" s="51">
        <f t="shared" si="161"/>
        <v>0</v>
      </c>
      <c r="N457" s="51">
        <f t="shared" si="154"/>
        <v>7739</v>
      </c>
    </row>
    <row r="458" s="28" customFormat="1" spans="1:14">
      <c r="A458" s="25">
        <v>22999</v>
      </c>
      <c r="B458" s="25" t="s">
        <v>402</v>
      </c>
      <c r="C458" s="36">
        <v>6740</v>
      </c>
      <c r="D458" s="51">
        <f t="shared" si="153"/>
        <v>999</v>
      </c>
      <c r="E458" s="51">
        <f t="shared" ref="E458:M458" si="162">SUM(E459)</f>
        <v>499</v>
      </c>
      <c r="F458" s="51">
        <f t="shared" si="162"/>
        <v>0</v>
      </c>
      <c r="G458" s="51">
        <f t="shared" si="162"/>
        <v>0</v>
      </c>
      <c r="H458" s="51">
        <f t="shared" si="162"/>
        <v>500</v>
      </c>
      <c r="I458" s="51">
        <f t="shared" si="162"/>
        <v>0</v>
      </c>
      <c r="J458" s="51">
        <f t="shared" si="162"/>
        <v>0</v>
      </c>
      <c r="K458" s="51">
        <f t="shared" si="162"/>
        <v>0</v>
      </c>
      <c r="L458" s="51">
        <f t="shared" si="162"/>
        <v>0</v>
      </c>
      <c r="M458" s="51">
        <f t="shared" si="162"/>
        <v>0</v>
      </c>
      <c r="N458" s="51">
        <f t="shared" si="154"/>
        <v>7739</v>
      </c>
    </row>
    <row r="459" spans="1:14">
      <c r="A459" s="25">
        <v>2299999</v>
      </c>
      <c r="B459" s="25" t="s">
        <v>402</v>
      </c>
      <c r="C459" s="36">
        <v>6740</v>
      </c>
      <c r="D459" s="51">
        <f t="shared" si="153"/>
        <v>999</v>
      </c>
      <c r="E459" s="51">
        <v>499</v>
      </c>
      <c r="F459" s="51"/>
      <c r="G459" s="51"/>
      <c r="H459" s="51">
        <v>500</v>
      </c>
      <c r="I459" s="51"/>
      <c r="J459" s="51"/>
      <c r="K459" s="51"/>
      <c r="L459" s="51"/>
      <c r="M459" s="51"/>
      <c r="N459" s="51">
        <f t="shared" si="154"/>
        <v>7739</v>
      </c>
    </row>
    <row r="460" s="28" customFormat="1" spans="1:14">
      <c r="A460" s="25">
        <v>232</v>
      </c>
      <c r="B460" s="25" t="s">
        <v>403</v>
      </c>
      <c r="C460" s="36">
        <v>7431</v>
      </c>
      <c r="D460" s="51">
        <f t="shared" si="153"/>
        <v>119</v>
      </c>
      <c r="E460" s="51">
        <f t="shared" ref="E460:M460" si="163">SUM(E461)</f>
        <v>119</v>
      </c>
      <c r="F460" s="51">
        <f t="shared" si="163"/>
        <v>0</v>
      </c>
      <c r="G460" s="51">
        <f t="shared" si="163"/>
        <v>0</v>
      </c>
      <c r="H460" s="51">
        <f t="shared" si="163"/>
        <v>0</v>
      </c>
      <c r="I460" s="51">
        <f t="shared" si="163"/>
        <v>0</v>
      </c>
      <c r="J460" s="51">
        <f t="shared" si="163"/>
        <v>0</v>
      </c>
      <c r="K460" s="51">
        <f t="shared" si="163"/>
        <v>0</v>
      </c>
      <c r="L460" s="51">
        <f t="shared" si="163"/>
        <v>0</v>
      </c>
      <c r="M460" s="51">
        <f t="shared" si="163"/>
        <v>0</v>
      </c>
      <c r="N460" s="51">
        <f t="shared" si="154"/>
        <v>7550</v>
      </c>
    </row>
    <row r="461" s="28" customFormat="1" spans="1:14">
      <c r="A461" s="25">
        <v>23203</v>
      </c>
      <c r="B461" s="25" t="s">
        <v>404</v>
      </c>
      <c r="C461" s="36">
        <v>7431</v>
      </c>
      <c r="D461" s="51">
        <f t="shared" si="153"/>
        <v>119</v>
      </c>
      <c r="E461" s="51">
        <f>SUM(E462:E463)</f>
        <v>119</v>
      </c>
      <c r="F461" s="51">
        <f t="shared" ref="F461:M461" si="164">SUM(F462:F463)</f>
        <v>0</v>
      </c>
      <c r="G461" s="51">
        <f t="shared" si="164"/>
        <v>0</v>
      </c>
      <c r="H461" s="51">
        <f t="shared" si="164"/>
        <v>0</v>
      </c>
      <c r="I461" s="51">
        <f t="shared" si="164"/>
        <v>0</v>
      </c>
      <c r="J461" s="51">
        <f t="shared" si="164"/>
        <v>0</v>
      </c>
      <c r="K461" s="51">
        <f t="shared" si="164"/>
        <v>0</v>
      </c>
      <c r="L461" s="51">
        <f t="shared" si="164"/>
        <v>0</v>
      </c>
      <c r="M461" s="51">
        <f t="shared" si="164"/>
        <v>0</v>
      </c>
      <c r="N461" s="51">
        <f t="shared" si="154"/>
        <v>7550</v>
      </c>
    </row>
    <row r="462" spans="1:14">
      <c r="A462" s="25">
        <v>2320301</v>
      </c>
      <c r="B462" s="25" t="s">
        <v>405</v>
      </c>
      <c r="C462" s="36">
        <v>7431</v>
      </c>
      <c r="D462" s="51">
        <f t="shared" si="153"/>
        <v>100</v>
      </c>
      <c r="E462" s="51">
        <v>100</v>
      </c>
      <c r="F462" s="51"/>
      <c r="G462" s="51"/>
      <c r="H462" s="51"/>
      <c r="I462" s="51"/>
      <c r="J462" s="51"/>
      <c r="K462" s="51"/>
      <c r="L462" s="51"/>
      <c r="M462" s="51"/>
      <c r="N462" s="51">
        <f t="shared" si="154"/>
        <v>7531</v>
      </c>
    </row>
    <row r="463" spans="1:14">
      <c r="A463" s="25">
        <v>2320303</v>
      </c>
      <c r="B463" s="25" t="s">
        <v>406</v>
      </c>
      <c r="C463" s="36"/>
      <c r="D463" s="51">
        <f t="shared" si="153"/>
        <v>19</v>
      </c>
      <c r="E463" s="51">
        <v>19</v>
      </c>
      <c r="F463" s="51"/>
      <c r="G463" s="51"/>
      <c r="H463" s="51"/>
      <c r="I463" s="51"/>
      <c r="J463" s="51"/>
      <c r="K463" s="51"/>
      <c r="L463" s="51"/>
      <c r="M463" s="51"/>
      <c r="N463" s="51">
        <f t="shared" si="154"/>
        <v>19</v>
      </c>
    </row>
    <row r="464" ht="17" customHeight="1" spans="1:14">
      <c r="A464" s="51"/>
      <c r="B464" s="53" t="s">
        <v>407</v>
      </c>
      <c r="C464" s="51"/>
      <c r="D464" s="51">
        <f t="shared" si="153"/>
        <v>218</v>
      </c>
      <c r="E464" s="51">
        <f>100+2</f>
        <v>102</v>
      </c>
      <c r="F464" s="51"/>
      <c r="G464" s="51"/>
      <c r="H464" s="51"/>
      <c r="I464" s="51"/>
      <c r="J464" s="51">
        <v>116</v>
      </c>
      <c r="K464" s="51"/>
      <c r="L464" s="51"/>
      <c r="M464" s="51"/>
      <c r="N464" s="51">
        <f t="shared" si="154"/>
        <v>218</v>
      </c>
    </row>
    <row r="465" spans="1:14">
      <c r="A465" s="51"/>
      <c r="B465" s="51" t="s">
        <v>408</v>
      </c>
      <c r="C465" s="51">
        <v>8141</v>
      </c>
      <c r="D465" s="51">
        <f t="shared" si="153"/>
        <v>3175</v>
      </c>
      <c r="E465" s="51"/>
      <c r="F465" s="51"/>
      <c r="G465" s="51"/>
      <c r="H465" s="51"/>
      <c r="I465" s="51">
        <v>478</v>
      </c>
      <c r="J465" s="51"/>
      <c r="K465" s="51"/>
      <c r="L465" s="51">
        <f>3175-478</f>
        <v>2697</v>
      </c>
      <c r="M465" s="51"/>
      <c r="N465" s="51">
        <f t="shared" si="154"/>
        <v>11316</v>
      </c>
    </row>
    <row r="466" hidden="1" spans="12:12">
      <c r="L466" s="28">
        <v>299226</v>
      </c>
    </row>
    <row r="467" hidden="1" spans="5:13">
      <c r="E467" s="28">
        <f>E3-E7</f>
        <v>0</v>
      </c>
      <c r="G467" s="51"/>
      <c r="K467" s="28">
        <v>462</v>
      </c>
      <c r="L467" s="28">
        <f>L3-L7</f>
        <v>0</v>
      </c>
      <c r="M467" s="28">
        <f>L466-N7</f>
        <v>-594</v>
      </c>
    </row>
    <row r="468" hidden="1"/>
    <row r="469" hidden="1" spans="12:12">
      <c r="L469" s="28">
        <f>L7-L465</f>
        <v>4212</v>
      </c>
    </row>
    <row r="470" hidden="1"/>
    <row r="471" hidden="1"/>
  </sheetData>
  <autoFilter xmlns:etc="http://www.wps.cn/officeDocument/2017/etCustomData" ref="A7:N467" etc:filterBottomFollowUsedRange="0">
    <extLst/>
  </autoFilter>
  <mergeCells count="6">
    <mergeCell ref="A2:N2"/>
    <mergeCell ref="D5:M5"/>
    <mergeCell ref="A5:A6"/>
    <mergeCell ref="B5:B6"/>
    <mergeCell ref="C5:C6"/>
    <mergeCell ref="N5:N6"/>
  </mergeCells>
  <pageMargins left="0.550694444444444" right="0.472222222222222" top="0.66875" bottom="0.511805555555556" header="0.5" footer="0.393055555555556"/>
  <pageSetup paperSize="9" scale="86" firstPageNumber="9" fitToHeight="0" orientation="landscape" useFirstPageNumber="1" horizontalDpi="600"/>
  <headerFooter>
    <oddFooter>&amp;L&amp;16 — &amp;P —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36"/>
  <sheetViews>
    <sheetView showZeros="0" topLeftCell="A22" workbookViewId="0">
      <selection activeCell="F33" sqref="F33"/>
    </sheetView>
  </sheetViews>
  <sheetFormatPr defaultColWidth="9" defaultRowHeight="14.25"/>
  <cols>
    <col min="1" max="1" width="57.125" style="4" customWidth="1"/>
    <col min="2" max="2" width="10.625" style="4" customWidth="1"/>
    <col min="3" max="3" width="8.125" style="5" customWidth="1"/>
    <col min="4" max="4" width="8.375" style="5" customWidth="1"/>
    <col min="5" max="5" width="9.375" style="5" customWidth="1"/>
    <col min="6" max="6" width="9.125" style="5" customWidth="1"/>
    <col min="7" max="7" width="9.05833333333333" style="5" customWidth="1"/>
    <col min="8" max="9" width="2.75" style="4" customWidth="1"/>
    <col min="10" max="16382" width="9" style="4"/>
  </cols>
  <sheetData>
    <row r="1" ht="22.5" spans="1:1">
      <c r="A1" s="6" t="s">
        <v>409</v>
      </c>
    </row>
    <row r="2" ht="27" spans="1:7">
      <c r="A2" s="7" t="s">
        <v>410</v>
      </c>
      <c r="B2" s="7"/>
      <c r="C2" s="7"/>
      <c r="D2" s="7"/>
      <c r="E2" s="7"/>
      <c r="F2" s="7"/>
      <c r="G2" s="7"/>
    </row>
    <row r="3" s="28" customFormat="1" ht="13.5" spans="1:16382">
      <c r="A3" s="1"/>
      <c r="B3" s="1"/>
      <c r="C3" s="8"/>
      <c r="D3" s="8"/>
      <c r="E3" s="8"/>
      <c r="F3" s="8"/>
      <c r="G3" s="8" t="s">
        <v>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</row>
    <row r="4" s="28" customFormat="1" ht="20" customHeight="1" spans="1:16382">
      <c r="A4" s="29" t="s">
        <v>411</v>
      </c>
      <c r="B4" s="30" t="s">
        <v>412</v>
      </c>
      <c r="C4" s="10" t="s">
        <v>413</v>
      </c>
      <c r="D4" s="10"/>
      <c r="E4" s="10"/>
      <c r="F4" s="10"/>
      <c r="G4" s="10" t="s">
        <v>414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</row>
    <row r="5" s="28" customFormat="1" ht="42" customHeight="1" spans="1:16382">
      <c r="A5" s="29"/>
      <c r="B5" s="30"/>
      <c r="C5" s="10" t="s">
        <v>39</v>
      </c>
      <c r="D5" s="10" t="s">
        <v>415</v>
      </c>
      <c r="E5" s="10" t="s">
        <v>416</v>
      </c>
      <c r="F5" s="10" t="s">
        <v>417</v>
      </c>
      <c r="G5" s="1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</row>
    <row r="6" s="2" customFormat="1" ht="22" customHeight="1" spans="1:16382">
      <c r="A6" s="31" t="s">
        <v>418</v>
      </c>
      <c r="B6" s="32">
        <f>SUM(B7:B14,B20:B30)</f>
        <v>76391</v>
      </c>
      <c r="C6" s="32">
        <f>SUM(C7:C14,C20:C28,C30)</f>
        <v>12000</v>
      </c>
      <c r="D6" s="32">
        <f>SUM(D7:D14,D20:D28,D30)</f>
        <v>0</v>
      </c>
      <c r="E6" s="32">
        <f>SUM(E7:E14,E20:E28,E30)</f>
        <v>12000</v>
      </c>
      <c r="F6" s="32">
        <f>SUM(F7:F14,F20:F28,F30)</f>
        <v>0</v>
      </c>
      <c r="G6" s="32">
        <f t="shared" ref="G6:G34" si="0">B6+C6</f>
        <v>88391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="28" customFormat="1" ht="22" customHeight="1" spans="1:16382">
      <c r="A7" s="33" t="s">
        <v>419</v>
      </c>
      <c r="B7" s="34"/>
      <c r="C7" s="21">
        <f t="shared" ref="C6:C34" si="1">SUM(D7:F7)</f>
        <v>0</v>
      </c>
      <c r="D7" s="21"/>
      <c r="E7" s="21"/>
      <c r="F7" s="21"/>
      <c r="G7" s="21">
        <f t="shared" si="0"/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</row>
    <row r="8" s="28" customFormat="1" ht="22" customHeight="1" spans="1:16382">
      <c r="A8" s="33" t="s">
        <v>420</v>
      </c>
      <c r="B8" s="35"/>
      <c r="C8" s="21">
        <f t="shared" si="1"/>
        <v>0</v>
      </c>
      <c r="D8" s="21"/>
      <c r="E8" s="21"/>
      <c r="F8" s="21"/>
      <c r="G8" s="21">
        <f t="shared" si="0"/>
        <v>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="28" customFormat="1" ht="22" customHeight="1" spans="1:16382">
      <c r="A9" s="33" t="s">
        <v>421</v>
      </c>
      <c r="B9" s="35"/>
      <c r="C9" s="21">
        <f t="shared" si="1"/>
        <v>0</v>
      </c>
      <c r="D9" s="21"/>
      <c r="E9" s="21"/>
      <c r="F9" s="21"/>
      <c r="G9" s="21">
        <f t="shared" si="0"/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="28" customFormat="1" ht="22" customHeight="1" spans="1:16382">
      <c r="A10" s="33" t="s">
        <v>422</v>
      </c>
      <c r="B10" s="35"/>
      <c r="C10" s="21">
        <f t="shared" si="1"/>
        <v>0</v>
      </c>
      <c r="D10" s="21"/>
      <c r="E10" s="21"/>
      <c r="F10" s="21"/>
      <c r="G10" s="21">
        <f t="shared" si="0"/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28" customFormat="1" ht="22" customHeight="1" spans="1:16382">
      <c r="A11" s="33" t="s">
        <v>423</v>
      </c>
      <c r="B11" s="35"/>
      <c r="C11" s="21">
        <f t="shared" si="1"/>
        <v>0</v>
      </c>
      <c r="D11" s="21"/>
      <c r="E11" s="21"/>
      <c r="F11" s="21"/>
      <c r="G11" s="21">
        <f t="shared" si="0"/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28" customFormat="1" ht="22" customHeight="1" spans="1:16382">
      <c r="A12" s="33" t="s">
        <v>424</v>
      </c>
      <c r="B12" s="35"/>
      <c r="C12" s="21">
        <f t="shared" si="1"/>
        <v>0</v>
      </c>
      <c r="D12" s="21"/>
      <c r="E12" s="21"/>
      <c r="F12" s="21"/>
      <c r="G12" s="21">
        <f t="shared" si="0"/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28" customFormat="1" ht="22" customHeight="1" spans="1:16382">
      <c r="A13" s="33" t="s">
        <v>425</v>
      </c>
      <c r="B13" s="35"/>
      <c r="C13" s="21">
        <f t="shared" si="1"/>
        <v>0</v>
      </c>
      <c r="D13" s="21"/>
      <c r="E13" s="21"/>
      <c r="F13" s="21"/>
      <c r="G13" s="21">
        <f t="shared" si="0"/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28" customFormat="1" ht="22" customHeight="1" spans="1:16382">
      <c r="A14" s="33" t="s">
        <v>426</v>
      </c>
      <c r="B14" s="21">
        <f>SUM(B15:B19)</f>
        <v>75071</v>
      </c>
      <c r="C14" s="21">
        <f t="shared" si="1"/>
        <v>-5002</v>
      </c>
      <c r="D14" s="21">
        <f t="shared" ref="D14:F14" si="2">SUM(D15:D19)</f>
        <v>0</v>
      </c>
      <c r="E14" s="21">
        <f t="shared" si="2"/>
        <v>-5002</v>
      </c>
      <c r="F14" s="21">
        <f t="shared" si="2"/>
        <v>0</v>
      </c>
      <c r="G14" s="21">
        <f t="shared" si="0"/>
        <v>70069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28" customFormat="1" ht="22" customHeight="1" spans="1:16382">
      <c r="A15" s="33" t="s">
        <v>427</v>
      </c>
      <c r="B15" s="36">
        <v>72271</v>
      </c>
      <c r="C15" s="21">
        <f t="shared" si="1"/>
        <v>-6026</v>
      </c>
      <c r="D15" s="21"/>
      <c r="E15" s="21">
        <v>-6026</v>
      </c>
      <c r="F15" s="21"/>
      <c r="G15" s="21">
        <f t="shared" si="0"/>
        <v>66245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="28" customFormat="1" ht="22" customHeight="1" spans="1:16382">
      <c r="A16" s="25" t="s">
        <v>428</v>
      </c>
      <c r="B16" s="35"/>
      <c r="C16" s="21">
        <f t="shared" si="1"/>
        <v>2</v>
      </c>
      <c r="D16" s="21"/>
      <c r="E16" s="21">
        <v>2</v>
      </c>
      <c r="F16" s="21"/>
      <c r="G16" s="21">
        <f t="shared" si="0"/>
        <v>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="28" customFormat="1" ht="22" customHeight="1" spans="1:16382">
      <c r="A17" s="25" t="s">
        <v>429</v>
      </c>
      <c r="B17" s="35"/>
      <c r="C17" s="21">
        <f t="shared" si="1"/>
        <v>1022</v>
      </c>
      <c r="D17" s="21"/>
      <c r="E17" s="21">
        <v>1022</v>
      </c>
      <c r="F17" s="21"/>
      <c r="G17" s="21">
        <f t="shared" si="0"/>
        <v>1022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="28" customFormat="1" ht="22" customHeight="1" spans="1:16382">
      <c r="A18" s="25" t="s">
        <v>430</v>
      </c>
      <c r="B18" s="36">
        <v>800</v>
      </c>
      <c r="C18" s="21">
        <f t="shared" si="1"/>
        <v>0</v>
      </c>
      <c r="D18" s="21"/>
      <c r="E18" s="21"/>
      <c r="F18" s="21"/>
      <c r="G18" s="21">
        <f t="shared" si="0"/>
        <v>800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="28" customFormat="1" ht="22" customHeight="1" spans="1:16382">
      <c r="A19" s="33" t="s">
        <v>431</v>
      </c>
      <c r="B19" s="36">
        <v>2000</v>
      </c>
      <c r="C19" s="21">
        <f t="shared" si="1"/>
        <v>0</v>
      </c>
      <c r="D19" s="21"/>
      <c r="E19" s="21"/>
      <c r="F19" s="21"/>
      <c r="G19" s="21">
        <f t="shared" si="0"/>
        <v>2000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28" customFormat="1" ht="22" customHeight="1" spans="1:16382">
      <c r="A20" s="33" t="s">
        <v>432</v>
      </c>
      <c r="B20" s="35"/>
      <c r="C20" s="21">
        <f t="shared" si="1"/>
        <v>0</v>
      </c>
      <c r="D20" s="21"/>
      <c r="E20" s="21"/>
      <c r="F20" s="21"/>
      <c r="G20" s="21">
        <f t="shared" si="0"/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28" customFormat="1" ht="22" customHeight="1" spans="1:16382">
      <c r="A21" s="33" t="s">
        <v>433</v>
      </c>
      <c r="B21" s="35"/>
      <c r="C21" s="21">
        <f t="shared" si="1"/>
        <v>0</v>
      </c>
      <c r="D21" s="21"/>
      <c r="E21" s="21"/>
      <c r="F21" s="21"/>
      <c r="G21" s="21">
        <f t="shared" si="0"/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28" customFormat="1" ht="22" customHeight="1" spans="1:16382">
      <c r="A22" s="33" t="s">
        <v>434</v>
      </c>
      <c r="B22" s="37">
        <v>1100</v>
      </c>
      <c r="C22" s="21">
        <f t="shared" si="1"/>
        <v>-942</v>
      </c>
      <c r="D22" s="21"/>
      <c r="E22" s="21">
        <v>-942</v>
      </c>
      <c r="F22" s="21"/>
      <c r="G22" s="21">
        <f t="shared" si="0"/>
        <v>158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="28" customFormat="1" ht="22" customHeight="1" spans="1:16382">
      <c r="A23" s="33" t="s">
        <v>435</v>
      </c>
      <c r="B23" s="35"/>
      <c r="C23" s="21">
        <f t="shared" si="1"/>
        <v>0</v>
      </c>
      <c r="D23" s="21"/>
      <c r="E23" s="21"/>
      <c r="F23" s="21"/>
      <c r="G23" s="21">
        <f t="shared" si="0"/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="28" customFormat="1" ht="22" customHeight="1" spans="1:16382">
      <c r="A24" s="33" t="s">
        <v>436</v>
      </c>
      <c r="B24" s="35"/>
      <c r="C24" s="21">
        <f t="shared" si="1"/>
        <v>0</v>
      </c>
      <c r="D24" s="21"/>
      <c r="E24" s="21"/>
      <c r="F24" s="21"/>
      <c r="G24" s="21">
        <f t="shared" si="0"/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="28" customFormat="1" ht="22" customHeight="1" spans="1:16382">
      <c r="A25" s="33" t="s">
        <v>437</v>
      </c>
      <c r="B25" s="35"/>
      <c r="C25" s="21">
        <f t="shared" si="1"/>
        <v>0</v>
      </c>
      <c r="D25" s="21"/>
      <c r="E25" s="21"/>
      <c r="F25" s="21"/>
      <c r="G25" s="21">
        <f t="shared" si="0"/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="28" customFormat="1" ht="22" customHeight="1" spans="1:16382">
      <c r="A26" s="33" t="s">
        <v>438</v>
      </c>
      <c r="B26" s="37">
        <v>220</v>
      </c>
      <c r="C26" s="21">
        <f t="shared" si="1"/>
        <v>-79</v>
      </c>
      <c r="D26" s="21"/>
      <c r="E26" s="38">
        <v>-79</v>
      </c>
      <c r="F26" s="21"/>
      <c r="G26" s="21">
        <f t="shared" si="0"/>
        <v>141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="28" customFormat="1" ht="22" customHeight="1" spans="1:16382">
      <c r="A27" s="33" t="s">
        <v>439</v>
      </c>
      <c r="B27" s="35"/>
      <c r="C27" s="21">
        <f t="shared" si="1"/>
        <v>0</v>
      </c>
      <c r="D27" s="21"/>
      <c r="E27" s="21"/>
      <c r="F27" s="21"/>
      <c r="G27" s="21">
        <f t="shared" si="0"/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="28" customFormat="1" ht="22" customHeight="1" spans="1:16382">
      <c r="A28" s="33" t="s">
        <v>440</v>
      </c>
      <c r="B28" s="21">
        <f>SUM(B29)</f>
        <v>0</v>
      </c>
      <c r="C28" s="21">
        <f t="shared" si="1"/>
        <v>12608</v>
      </c>
      <c r="D28" s="21">
        <f>SUM(D29)</f>
        <v>0</v>
      </c>
      <c r="E28" s="21">
        <f>SUM(E29)</f>
        <v>12608</v>
      </c>
      <c r="F28" s="21">
        <f>SUM(F29)</f>
        <v>0</v>
      </c>
      <c r="G28" s="21">
        <f t="shared" si="0"/>
        <v>12608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="28" customFormat="1" ht="22" customHeight="1" spans="1:16382">
      <c r="A29" s="39" t="s">
        <v>441</v>
      </c>
      <c r="B29" s="35"/>
      <c r="C29" s="21">
        <f t="shared" si="1"/>
        <v>12608</v>
      </c>
      <c r="D29" s="21"/>
      <c r="E29" s="21">
        <v>12608</v>
      </c>
      <c r="F29" s="21"/>
      <c r="G29" s="21">
        <f t="shared" si="0"/>
        <v>12608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="28" customFormat="1" ht="22" customHeight="1" spans="1:16382">
      <c r="A30" s="33" t="s">
        <v>442</v>
      </c>
      <c r="B30" s="21">
        <f>SUM(B31)</f>
        <v>0</v>
      </c>
      <c r="C30" s="21">
        <f t="shared" si="1"/>
        <v>5415</v>
      </c>
      <c r="D30" s="21">
        <f>SUM(D31)</f>
        <v>0</v>
      </c>
      <c r="E30" s="21">
        <f t="shared" ref="D30:F30" si="3">SUM(E31)</f>
        <v>5415</v>
      </c>
      <c r="F30" s="21">
        <f t="shared" si="3"/>
        <v>0</v>
      </c>
      <c r="G30" s="21">
        <f t="shared" si="0"/>
        <v>5415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="28" customFormat="1" ht="22" customHeight="1" spans="1:16382">
      <c r="A31" s="39" t="s">
        <v>443</v>
      </c>
      <c r="B31" s="35"/>
      <c r="C31" s="21">
        <f t="shared" si="1"/>
        <v>5415</v>
      </c>
      <c r="D31" s="21"/>
      <c r="E31" s="38">
        <v>5415</v>
      </c>
      <c r="F31" s="21"/>
      <c r="G31" s="21">
        <f t="shared" si="0"/>
        <v>5415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="2" customFormat="1" ht="22" customHeight="1" spans="1:16382">
      <c r="A32" s="40" t="s">
        <v>444</v>
      </c>
      <c r="B32" s="41"/>
      <c r="C32" s="32">
        <f t="shared" si="1"/>
        <v>91500</v>
      </c>
      <c r="D32" s="32"/>
      <c r="E32" s="32"/>
      <c r="F32" s="42">
        <f>54900+13300+14000+9300</f>
        <v>91500</v>
      </c>
      <c r="G32" s="32">
        <f t="shared" si="0"/>
        <v>91500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="2" customFormat="1" ht="22" customHeight="1" spans="1:16382">
      <c r="A33" s="40" t="s">
        <v>445</v>
      </c>
      <c r="B33" s="41"/>
      <c r="C33" s="32">
        <f t="shared" si="1"/>
        <v>18524</v>
      </c>
      <c r="D33" s="32">
        <v>18524</v>
      </c>
      <c r="E33" s="32"/>
      <c r="F33" s="32"/>
      <c r="G33" s="32">
        <f t="shared" si="0"/>
        <v>18524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="2" customFormat="1" ht="22" customHeight="1" spans="1:16382">
      <c r="A34" s="40" t="s">
        <v>446</v>
      </c>
      <c r="B34" s="41">
        <v>7817</v>
      </c>
      <c r="C34" s="32">
        <f t="shared" si="1"/>
        <v>0</v>
      </c>
      <c r="D34" s="32"/>
      <c r="E34" s="32"/>
      <c r="F34" s="32"/>
      <c r="G34" s="32">
        <f t="shared" si="0"/>
        <v>7817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="2" customFormat="1" ht="22" customHeight="1" spans="1:16382">
      <c r="A35" s="43" t="s">
        <v>447</v>
      </c>
      <c r="B35" s="32">
        <f t="shared" ref="B35:G35" si="4">SUM(B6,B32,B33,B34)</f>
        <v>84208</v>
      </c>
      <c r="C35" s="32">
        <f t="shared" si="4"/>
        <v>122024</v>
      </c>
      <c r="D35" s="32">
        <f t="shared" si="4"/>
        <v>18524</v>
      </c>
      <c r="E35" s="32">
        <f t="shared" si="4"/>
        <v>12000</v>
      </c>
      <c r="F35" s="32">
        <f t="shared" si="4"/>
        <v>91500</v>
      </c>
      <c r="G35" s="32">
        <f t="shared" si="4"/>
        <v>206232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pans="3:7">
      <c r="C36" s="4"/>
      <c r="D36" s="4"/>
      <c r="E36" s="4"/>
      <c r="F36" s="4"/>
      <c r="G36" s="4"/>
    </row>
  </sheetData>
  <mergeCells count="5">
    <mergeCell ref="A2:G2"/>
    <mergeCell ref="C4:F4"/>
    <mergeCell ref="A4:A5"/>
    <mergeCell ref="B4:B5"/>
    <mergeCell ref="G4:G5"/>
  </mergeCells>
  <printOptions horizontalCentered="1"/>
  <pageMargins left="0.472222222222222" right="0.550694444444444" top="1" bottom="1" header="0.511805555555556" footer="0.708333333333333"/>
  <pageSetup paperSize="9" scale="83" firstPageNumber="21" orientation="portrait" useFirstPageNumber="1" horizontalDpi="600"/>
  <headerFooter alignWithMargins="0" scaleWithDoc="0">
    <oddFooter>&amp;R&amp;16— &amp;P —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Zeros="0" view="pageBreakPreview" zoomScaleNormal="100" workbookViewId="0">
      <pane xSplit="2" ySplit="5" topLeftCell="C37" activePane="bottomRight" state="frozen"/>
      <selection/>
      <selection pane="topRight"/>
      <selection pane="bottomLeft"/>
      <selection pane="bottomRight" activeCell="E39" sqref="E39"/>
    </sheetView>
  </sheetViews>
  <sheetFormatPr defaultColWidth="9" defaultRowHeight="14.25"/>
  <cols>
    <col min="1" max="1" width="54.4666666666667" style="4" customWidth="1"/>
    <col min="2" max="2" width="7" style="4" customWidth="1"/>
    <col min="3" max="3" width="7.375" style="5" customWidth="1"/>
    <col min="4" max="4" width="11.5" style="5" customWidth="1"/>
    <col min="5" max="5" width="6.375" style="4" customWidth="1"/>
    <col min="6" max="6" width="9" style="4"/>
    <col min="7" max="7" width="9.375" style="4"/>
    <col min="8" max="10" width="9" style="4" hidden="1" customWidth="1"/>
    <col min="11" max="16384" width="9" style="4"/>
  </cols>
  <sheetData>
    <row r="1" ht="22.5" spans="1:1">
      <c r="A1" s="6" t="s">
        <v>448</v>
      </c>
    </row>
    <row r="2" ht="27" spans="1:7">
      <c r="A2" s="7" t="s">
        <v>449</v>
      </c>
      <c r="B2" s="7"/>
      <c r="C2" s="7"/>
      <c r="D2" s="7"/>
      <c r="E2" s="7"/>
      <c r="F2" s="7"/>
      <c r="G2" s="7"/>
    </row>
    <row r="3" s="1" customFormat="1" ht="13.5" spans="3:6">
      <c r="C3" s="8"/>
      <c r="D3" s="8"/>
      <c r="F3" s="8" t="s">
        <v>2</v>
      </c>
    </row>
    <row r="4" s="1" customFormat="1" ht="29" customHeight="1" spans="1:7">
      <c r="A4" s="9" t="s">
        <v>450</v>
      </c>
      <c r="B4" s="9" t="s">
        <v>4</v>
      </c>
      <c r="C4" s="10" t="s">
        <v>413</v>
      </c>
      <c r="D4" s="10"/>
      <c r="E4" s="10"/>
      <c r="F4" s="10"/>
      <c r="G4" s="10" t="s">
        <v>414</v>
      </c>
    </row>
    <row r="5" s="1" customFormat="1" ht="42" customHeight="1" spans="1:7">
      <c r="A5" s="9"/>
      <c r="B5" s="9"/>
      <c r="C5" s="10" t="s">
        <v>39</v>
      </c>
      <c r="D5" s="10" t="s">
        <v>415</v>
      </c>
      <c r="E5" s="10" t="s">
        <v>416</v>
      </c>
      <c r="F5" s="10" t="s">
        <v>417</v>
      </c>
      <c r="G5" s="10"/>
    </row>
    <row r="6" s="2" customFormat="1" ht="21" customHeight="1" spans="1:7">
      <c r="A6" s="11" t="s">
        <v>451</v>
      </c>
      <c r="B6" s="12"/>
      <c r="C6" s="13">
        <f t="shared" ref="C6:C30" si="0">SUM(D6:F6)</f>
        <v>0</v>
      </c>
      <c r="D6" s="13"/>
      <c r="E6" s="13"/>
      <c r="F6" s="13"/>
      <c r="G6" s="13">
        <f t="shared" ref="G6:G49" si="1">B6+C6</f>
        <v>0</v>
      </c>
    </row>
    <row r="7" s="2" customFormat="1" ht="21" customHeight="1" spans="1:7">
      <c r="A7" s="11" t="s">
        <v>452</v>
      </c>
      <c r="B7" s="14"/>
      <c r="C7" s="13">
        <f t="shared" si="0"/>
        <v>0</v>
      </c>
      <c r="D7" s="13">
        <f t="shared" ref="D7:F7" si="2">SUM(D8)</f>
        <v>0</v>
      </c>
      <c r="E7" s="13">
        <f t="shared" si="2"/>
        <v>0</v>
      </c>
      <c r="F7" s="13">
        <f t="shared" si="2"/>
        <v>0</v>
      </c>
      <c r="G7" s="13">
        <f t="shared" si="1"/>
        <v>0</v>
      </c>
    </row>
    <row r="8" s="1" customFormat="1" ht="21" customHeight="1" spans="1:7">
      <c r="A8" s="15" t="s">
        <v>453</v>
      </c>
      <c r="B8" s="14"/>
      <c r="C8" s="16">
        <f t="shared" si="0"/>
        <v>0</v>
      </c>
      <c r="D8" s="16">
        <f t="shared" ref="D8:F8" si="3">SUM(D9:D10)</f>
        <v>0</v>
      </c>
      <c r="E8" s="16">
        <f t="shared" si="3"/>
        <v>0</v>
      </c>
      <c r="F8" s="16">
        <f t="shared" si="3"/>
        <v>0</v>
      </c>
      <c r="G8" s="16">
        <f t="shared" si="1"/>
        <v>0</v>
      </c>
    </row>
    <row r="9" s="1" customFormat="1" ht="21" customHeight="1" spans="1:7">
      <c r="A9" s="15" t="s">
        <v>454</v>
      </c>
      <c r="B9" s="14"/>
      <c r="C9" s="16">
        <f t="shared" si="0"/>
        <v>0</v>
      </c>
      <c r="D9" s="16"/>
      <c r="E9" s="16"/>
      <c r="F9" s="16"/>
      <c r="G9" s="16">
        <f t="shared" si="1"/>
        <v>0</v>
      </c>
    </row>
    <row r="10" s="1" customFormat="1" ht="21" customHeight="1" spans="1:7">
      <c r="A10" s="17" t="s">
        <v>455</v>
      </c>
      <c r="B10" s="14"/>
      <c r="C10" s="16">
        <f t="shared" si="0"/>
        <v>0</v>
      </c>
      <c r="D10" s="16"/>
      <c r="E10" s="16"/>
      <c r="F10" s="16"/>
      <c r="G10" s="16">
        <f t="shared" si="1"/>
        <v>0</v>
      </c>
    </row>
    <row r="11" s="2" customFormat="1" ht="21" customHeight="1" spans="1:7">
      <c r="A11" s="11" t="s">
        <v>456</v>
      </c>
      <c r="B11" s="13">
        <f>SUM(B12,B23,B21)</f>
        <v>43830</v>
      </c>
      <c r="C11" s="13">
        <f t="shared" si="0"/>
        <v>17263</v>
      </c>
      <c r="D11" s="13">
        <f>SUM(D12,D23,D21,D26)</f>
        <v>12513</v>
      </c>
      <c r="E11" s="13">
        <f>SUM(E12,E23,E21,E26)</f>
        <v>4750</v>
      </c>
      <c r="F11" s="13">
        <f>SUM(F12,F23,F21,F26)</f>
        <v>0</v>
      </c>
      <c r="G11" s="13">
        <f t="shared" si="1"/>
        <v>61093</v>
      </c>
    </row>
    <row r="12" s="1" customFormat="1" ht="21" customHeight="1" spans="1:7">
      <c r="A12" s="18" t="s">
        <v>457</v>
      </c>
      <c r="B12" s="16">
        <f>SUM(B14:B20)</f>
        <v>42216</v>
      </c>
      <c r="C12" s="16">
        <f t="shared" si="0"/>
        <v>6032</v>
      </c>
      <c r="D12" s="16">
        <f>SUM(D13:D20)</f>
        <v>261</v>
      </c>
      <c r="E12" s="16">
        <f>SUM(E13:E20)</f>
        <v>5771</v>
      </c>
      <c r="F12" s="16">
        <f>SUM(F13:F20)</f>
        <v>0</v>
      </c>
      <c r="G12" s="16">
        <f t="shared" si="1"/>
        <v>48248</v>
      </c>
    </row>
    <row r="13" s="1" customFormat="1" ht="21" customHeight="1" spans="1:10">
      <c r="A13" s="19" t="s">
        <v>458</v>
      </c>
      <c r="B13" s="20"/>
      <c r="C13" s="16">
        <f t="shared" si="0"/>
        <v>0</v>
      </c>
      <c r="D13" s="16"/>
      <c r="E13" s="16"/>
      <c r="F13" s="16"/>
      <c r="G13" s="16">
        <f t="shared" si="1"/>
        <v>0</v>
      </c>
      <c r="H13" s="21">
        <v>855</v>
      </c>
      <c r="J13" s="1">
        <f t="shared" ref="J13:J20" si="4">B13+E13</f>
        <v>0</v>
      </c>
    </row>
    <row r="14" s="1" customFormat="1" ht="21" customHeight="1" spans="1:10">
      <c r="A14" s="19" t="s">
        <v>459</v>
      </c>
      <c r="B14" s="22">
        <v>6756</v>
      </c>
      <c r="C14" s="16">
        <f t="shared" si="0"/>
        <v>5808</v>
      </c>
      <c r="D14" s="16">
        <v>261</v>
      </c>
      <c r="E14" s="16">
        <v>5547</v>
      </c>
      <c r="F14" s="16"/>
      <c r="G14" s="16">
        <f t="shared" si="1"/>
        <v>12564</v>
      </c>
      <c r="H14" s="21">
        <v>20</v>
      </c>
      <c r="J14" s="1">
        <f t="shared" si="4"/>
        <v>12303</v>
      </c>
    </row>
    <row r="15" s="1" customFormat="1" ht="21" customHeight="1" spans="1:10">
      <c r="A15" s="19" t="s">
        <v>460</v>
      </c>
      <c r="B15" s="20"/>
      <c r="C15" s="16">
        <f t="shared" si="0"/>
        <v>0</v>
      </c>
      <c r="D15" s="16"/>
      <c r="E15" s="16"/>
      <c r="F15" s="16"/>
      <c r="G15" s="16">
        <f t="shared" si="1"/>
        <v>0</v>
      </c>
      <c r="H15" s="21"/>
      <c r="J15" s="1">
        <f t="shared" si="4"/>
        <v>0</v>
      </c>
    </row>
    <row r="16" s="1" customFormat="1" ht="21" customHeight="1" spans="1:10">
      <c r="A16" s="19" t="s">
        <v>461</v>
      </c>
      <c r="B16" s="20"/>
      <c r="C16" s="16">
        <f t="shared" si="0"/>
        <v>0</v>
      </c>
      <c r="D16" s="16"/>
      <c r="E16" s="16"/>
      <c r="F16" s="16"/>
      <c r="G16" s="16">
        <f t="shared" si="1"/>
        <v>0</v>
      </c>
      <c r="H16" s="21">
        <v>1896</v>
      </c>
      <c r="J16" s="1">
        <f t="shared" si="4"/>
        <v>0</v>
      </c>
    </row>
    <row r="17" s="1" customFormat="1" ht="21" customHeight="1" spans="1:10">
      <c r="A17" s="19" t="s">
        <v>462</v>
      </c>
      <c r="B17" s="20"/>
      <c r="C17" s="16">
        <f t="shared" si="0"/>
        <v>0</v>
      </c>
      <c r="D17" s="16"/>
      <c r="E17" s="16"/>
      <c r="F17" s="16"/>
      <c r="G17" s="16">
        <f t="shared" si="1"/>
        <v>0</v>
      </c>
      <c r="H17" s="21">
        <v>446</v>
      </c>
      <c r="J17" s="1">
        <f t="shared" si="4"/>
        <v>0</v>
      </c>
    </row>
    <row r="18" s="1" customFormat="1" ht="21" customHeight="1" spans="1:10">
      <c r="A18" s="19" t="s">
        <v>463</v>
      </c>
      <c r="B18" s="20"/>
      <c r="C18" s="16">
        <f t="shared" si="0"/>
        <v>2058</v>
      </c>
      <c r="D18" s="16"/>
      <c r="E18" s="16">
        <v>2058</v>
      </c>
      <c r="F18" s="16"/>
      <c r="G18" s="16">
        <f t="shared" si="1"/>
        <v>2058</v>
      </c>
      <c r="H18" s="21">
        <v>2378</v>
      </c>
      <c r="J18" s="1">
        <f t="shared" si="4"/>
        <v>2058</v>
      </c>
    </row>
    <row r="19" s="1" customFormat="1" ht="21" customHeight="1" spans="1:10">
      <c r="A19" s="19" t="s">
        <v>464</v>
      </c>
      <c r="B19" s="20"/>
      <c r="C19" s="16">
        <f t="shared" si="0"/>
        <v>0</v>
      </c>
      <c r="D19" s="16"/>
      <c r="E19" s="16"/>
      <c r="F19" s="16"/>
      <c r="G19" s="16">
        <f t="shared" si="1"/>
        <v>0</v>
      </c>
      <c r="H19" s="21">
        <v>1553</v>
      </c>
      <c r="J19" s="1">
        <f t="shared" si="4"/>
        <v>0</v>
      </c>
    </row>
    <row r="20" s="1" customFormat="1" ht="21" customHeight="1" spans="1:10">
      <c r="A20" s="19" t="s">
        <v>465</v>
      </c>
      <c r="B20" s="16">
        <v>35460</v>
      </c>
      <c r="C20" s="16">
        <f t="shared" si="0"/>
        <v>-1834</v>
      </c>
      <c r="D20" s="16"/>
      <c r="E20" s="16">
        <f>-6442-52-415+5076-1</f>
        <v>-1834</v>
      </c>
      <c r="F20" s="16"/>
      <c r="G20" s="16">
        <f t="shared" si="1"/>
        <v>33626</v>
      </c>
      <c r="H20" s="21">
        <v>12331</v>
      </c>
      <c r="J20" s="1">
        <f t="shared" si="4"/>
        <v>33626</v>
      </c>
    </row>
    <row r="21" s="1" customFormat="1" ht="21" customHeight="1" spans="1:7">
      <c r="A21" s="18" t="s">
        <v>466</v>
      </c>
      <c r="B21" s="16">
        <v>1230</v>
      </c>
      <c r="C21" s="16">
        <f t="shared" si="0"/>
        <v>-942</v>
      </c>
      <c r="D21" s="16">
        <f>SUM(D22)</f>
        <v>0</v>
      </c>
      <c r="E21" s="16">
        <f>SUM(E22)</f>
        <v>-942</v>
      </c>
      <c r="F21" s="16">
        <f>SUM(F22)</f>
        <v>0</v>
      </c>
      <c r="G21" s="16">
        <f t="shared" si="1"/>
        <v>288</v>
      </c>
    </row>
    <row r="22" s="1" customFormat="1" ht="21" customHeight="1" spans="1:7">
      <c r="A22" s="18" t="s">
        <v>467</v>
      </c>
      <c r="B22" s="16">
        <v>1230</v>
      </c>
      <c r="C22" s="16">
        <f t="shared" si="0"/>
        <v>-942</v>
      </c>
      <c r="D22" s="16"/>
      <c r="E22" s="16">
        <v>-942</v>
      </c>
      <c r="F22" s="16"/>
      <c r="G22" s="16">
        <f t="shared" si="1"/>
        <v>288</v>
      </c>
    </row>
    <row r="23" s="1" customFormat="1" ht="21" customHeight="1" spans="1:7">
      <c r="A23" s="15" t="s">
        <v>468</v>
      </c>
      <c r="B23" s="20">
        <f>SUM(B24:B25)</f>
        <v>384</v>
      </c>
      <c r="C23" s="16">
        <f t="shared" si="0"/>
        <v>-79</v>
      </c>
      <c r="D23" s="16"/>
      <c r="E23" s="16">
        <f>SUM(E25)</f>
        <v>-79</v>
      </c>
      <c r="F23" s="16"/>
      <c r="G23" s="16">
        <f t="shared" si="1"/>
        <v>305</v>
      </c>
    </row>
    <row r="24" s="1" customFormat="1" ht="21" customHeight="1" spans="1:7">
      <c r="A24" s="15" t="s">
        <v>469</v>
      </c>
      <c r="B24" s="16">
        <v>164</v>
      </c>
      <c r="C24" s="16">
        <f t="shared" si="0"/>
        <v>0</v>
      </c>
      <c r="D24" s="16"/>
      <c r="E24" s="16"/>
      <c r="F24" s="16"/>
      <c r="G24" s="16">
        <f t="shared" si="1"/>
        <v>164</v>
      </c>
    </row>
    <row r="25" s="1" customFormat="1" ht="21" customHeight="1" spans="1:7">
      <c r="A25" s="15" t="s">
        <v>470</v>
      </c>
      <c r="B25" s="16">
        <v>220</v>
      </c>
      <c r="C25" s="16">
        <f t="shared" si="0"/>
        <v>-79</v>
      </c>
      <c r="D25" s="16"/>
      <c r="E25" s="16">
        <v>-79</v>
      </c>
      <c r="F25" s="16"/>
      <c r="G25" s="16">
        <f t="shared" si="1"/>
        <v>141</v>
      </c>
    </row>
    <row r="26" s="1" customFormat="1" ht="21" customHeight="1" spans="1:7">
      <c r="A26" s="15" t="s">
        <v>471</v>
      </c>
      <c r="B26" s="16"/>
      <c r="C26" s="16">
        <f t="shared" si="0"/>
        <v>12252</v>
      </c>
      <c r="D26" s="16">
        <f>SUM(D27:D28)</f>
        <v>12252</v>
      </c>
      <c r="E26" s="16">
        <f>SUM(E27:E28)</f>
        <v>0</v>
      </c>
      <c r="F26" s="16">
        <f>SUM(F27:F28)</f>
        <v>0</v>
      </c>
      <c r="G26" s="16">
        <f t="shared" si="1"/>
        <v>12252</v>
      </c>
    </row>
    <row r="27" s="1" customFormat="1" ht="21" customHeight="1" spans="1:7">
      <c r="A27" s="15" t="s">
        <v>472</v>
      </c>
      <c r="B27" s="16"/>
      <c r="C27" s="16">
        <f t="shared" si="0"/>
        <v>4092</v>
      </c>
      <c r="D27" s="16">
        <v>4092</v>
      </c>
      <c r="E27" s="16"/>
      <c r="F27" s="16"/>
      <c r="G27" s="16">
        <f t="shared" si="1"/>
        <v>4092</v>
      </c>
    </row>
    <row r="28" s="1" customFormat="1" ht="21" customHeight="1" spans="1:7">
      <c r="A28" s="15" t="s">
        <v>473</v>
      </c>
      <c r="B28" s="16"/>
      <c r="C28" s="16">
        <f t="shared" si="0"/>
        <v>8160</v>
      </c>
      <c r="D28" s="16">
        <v>8160</v>
      </c>
      <c r="E28" s="16"/>
      <c r="F28" s="16"/>
      <c r="G28" s="16">
        <f t="shared" si="1"/>
        <v>8160</v>
      </c>
    </row>
    <row r="29" s="2" customFormat="1" ht="21" customHeight="1" spans="1:7">
      <c r="A29" s="11" t="s">
        <v>474</v>
      </c>
      <c r="B29" s="23"/>
      <c r="C29" s="13">
        <f t="shared" si="0"/>
        <v>4721</v>
      </c>
      <c r="D29" s="13">
        <f>SUM(D30,D33)</f>
        <v>4721</v>
      </c>
      <c r="E29" s="13">
        <f>SUM(E30,E33)</f>
        <v>0</v>
      </c>
      <c r="F29" s="13">
        <f>SUM(F30,F33)</f>
        <v>0</v>
      </c>
      <c r="G29" s="13">
        <f t="shared" si="1"/>
        <v>4721</v>
      </c>
    </row>
    <row r="30" s="1" customFormat="1" ht="21" customHeight="1" spans="1:7">
      <c r="A30" s="15" t="s">
        <v>475</v>
      </c>
      <c r="B30" s="20"/>
      <c r="C30" s="16">
        <f t="shared" si="0"/>
        <v>1320</v>
      </c>
      <c r="D30" s="16">
        <f t="shared" ref="D30:F30" si="5">SUM(D31:D32)</f>
        <v>1320</v>
      </c>
      <c r="E30" s="16">
        <f t="shared" si="5"/>
        <v>0</v>
      </c>
      <c r="F30" s="16">
        <f t="shared" si="5"/>
        <v>0</v>
      </c>
      <c r="G30" s="16">
        <f t="shared" si="1"/>
        <v>1320</v>
      </c>
    </row>
    <row r="31" s="1" customFormat="1" ht="21" customHeight="1" spans="1:7">
      <c r="A31" s="15" t="s">
        <v>476</v>
      </c>
      <c r="B31" s="20"/>
      <c r="C31" s="16">
        <f t="shared" ref="C31:C49" si="6">SUM(D31:F31)</f>
        <v>0</v>
      </c>
      <c r="D31" s="16"/>
      <c r="E31" s="16"/>
      <c r="F31" s="16"/>
      <c r="G31" s="16">
        <f t="shared" si="1"/>
        <v>0</v>
      </c>
    </row>
    <row r="32" s="1" customFormat="1" ht="21" customHeight="1" spans="1:7">
      <c r="A32" s="15" t="s">
        <v>477</v>
      </c>
      <c r="B32" s="20"/>
      <c r="C32" s="16">
        <f t="shared" si="6"/>
        <v>1320</v>
      </c>
      <c r="D32" s="16">
        <v>1320</v>
      </c>
      <c r="E32" s="16"/>
      <c r="F32" s="16"/>
      <c r="G32" s="16">
        <f t="shared" si="1"/>
        <v>1320</v>
      </c>
    </row>
    <row r="33" s="1" customFormat="1" ht="21" customHeight="1" spans="1:7">
      <c r="A33" s="15" t="s">
        <v>478</v>
      </c>
      <c r="B33" s="20"/>
      <c r="C33" s="16">
        <f t="shared" si="6"/>
        <v>3401</v>
      </c>
      <c r="D33" s="16">
        <f>SUM(D34:D35)</f>
        <v>3401</v>
      </c>
      <c r="E33" s="16"/>
      <c r="F33" s="16"/>
      <c r="G33" s="16">
        <f t="shared" si="1"/>
        <v>3401</v>
      </c>
    </row>
    <row r="34" s="1" customFormat="1" ht="21" customHeight="1" spans="1:7">
      <c r="A34" s="15" t="s">
        <v>479</v>
      </c>
      <c r="B34" s="20"/>
      <c r="C34" s="16">
        <f t="shared" si="6"/>
        <v>1046</v>
      </c>
      <c r="D34" s="16">
        <v>1046</v>
      </c>
      <c r="E34" s="16"/>
      <c r="F34" s="16"/>
      <c r="G34" s="16">
        <f t="shared" si="1"/>
        <v>1046</v>
      </c>
    </row>
    <row r="35" s="1" customFormat="1" ht="21" customHeight="1" spans="1:7">
      <c r="A35" s="15" t="s">
        <v>476</v>
      </c>
      <c r="B35" s="20"/>
      <c r="C35" s="16">
        <f t="shared" si="6"/>
        <v>2355</v>
      </c>
      <c r="D35" s="16">
        <v>2355</v>
      </c>
      <c r="E35" s="16"/>
      <c r="F35" s="16"/>
      <c r="G35" s="16">
        <f t="shared" si="1"/>
        <v>2355</v>
      </c>
    </row>
    <row r="36" s="1" customFormat="1" ht="21" customHeight="1" spans="1:7">
      <c r="A36" s="11" t="s">
        <v>480</v>
      </c>
      <c r="B36" s="20"/>
      <c r="C36" s="13">
        <f t="shared" si="6"/>
        <v>131</v>
      </c>
      <c r="D36" s="16">
        <f>SUM(D37)</f>
        <v>131</v>
      </c>
      <c r="E36" s="16">
        <f>SUM(E37)</f>
        <v>0</v>
      </c>
      <c r="F36" s="16">
        <f>SUM(F37)</f>
        <v>0</v>
      </c>
      <c r="G36" s="16">
        <f t="shared" si="1"/>
        <v>131</v>
      </c>
    </row>
    <row r="37" s="1" customFormat="1" ht="21" customHeight="1" spans="1:7">
      <c r="A37" s="15" t="s">
        <v>471</v>
      </c>
      <c r="B37" s="20"/>
      <c r="C37" s="16">
        <f t="shared" si="6"/>
        <v>131</v>
      </c>
      <c r="D37" s="16">
        <f>SUM(D38)</f>
        <v>131</v>
      </c>
      <c r="E37" s="16">
        <f>SUM(E38)</f>
        <v>0</v>
      </c>
      <c r="F37" s="16">
        <f>SUM(F38)</f>
        <v>0</v>
      </c>
      <c r="G37" s="16">
        <f t="shared" si="1"/>
        <v>131</v>
      </c>
    </row>
    <row r="38" s="1" customFormat="1" ht="21" customHeight="1" spans="1:7">
      <c r="A38" s="15" t="s">
        <v>481</v>
      </c>
      <c r="B38" s="20"/>
      <c r="C38" s="16">
        <f t="shared" si="6"/>
        <v>131</v>
      </c>
      <c r="D38" s="16">
        <v>131</v>
      </c>
      <c r="E38" s="16"/>
      <c r="F38" s="16"/>
      <c r="G38" s="16">
        <f t="shared" si="1"/>
        <v>131</v>
      </c>
    </row>
    <row r="39" s="2" customFormat="1" ht="21" customHeight="1" spans="1:7">
      <c r="A39" s="11" t="s">
        <v>482</v>
      </c>
      <c r="B39" s="13">
        <f>SUM(B40,B43)</f>
        <v>1</v>
      </c>
      <c r="C39" s="13">
        <f t="shared" si="6"/>
        <v>92659</v>
      </c>
      <c r="D39" s="13">
        <f t="shared" ref="D39:F39" si="7">SUM(D40,D43)</f>
        <v>1159</v>
      </c>
      <c r="E39" s="13">
        <f t="shared" si="7"/>
        <v>0</v>
      </c>
      <c r="F39" s="13">
        <f t="shared" si="7"/>
        <v>91500</v>
      </c>
      <c r="G39" s="13">
        <f t="shared" si="1"/>
        <v>92660</v>
      </c>
    </row>
    <row r="40" s="1" customFormat="1" ht="21" customHeight="1" spans="1:7">
      <c r="A40" s="17" t="s">
        <v>483</v>
      </c>
      <c r="B40" s="24"/>
      <c r="C40" s="16">
        <f t="shared" si="6"/>
        <v>91500</v>
      </c>
      <c r="D40" s="16">
        <f t="shared" ref="D40:F40" si="8">SUM(D41:D42)</f>
        <v>0</v>
      </c>
      <c r="E40" s="16">
        <f t="shared" si="8"/>
        <v>0</v>
      </c>
      <c r="F40" s="16">
        <f t="shared" si="8"/>
        <v>91500</v>
      </c>
      <c r="G40" s="16">
        <f t="shared" si="1"/>
        <v>91500</v>
      </c>
    </row>
    <row r="41" s="1" customFormat="1" ht="21" customHeight="1" spans="1:10">
      <c r="A41" s="19" t="s">
        <v>484</v>
      </c>
      <c r="B41" s="20"/>
      <c r="C41" s="16">
        <f t="shared" si="6"/>
        <v>0</v>
      </c>
      <c r="D41" s="16"/>
      <c r="E41" s="16"/>
      <c r="F41" s="16"/>
      <c r="G41" s="16">
        <f t="shared" si="1"/>
        <v>0</v>
      </c>
      <c r="H41" s="1">
        <v>1925</v>
      </c>
      <c r="J41" s="1">
        <f>B41+E41</f>
        <v>0</v>
      </c>
    </row>
    <row r="42" s="1" customFormat="1" ht="31" customHeight="1" spans="1:7">
      <c r="A42" s="19" t="s">
        <v>485</v>
      </c>
      <c r="B42" s="20"/>
      <c r="C42" s="16">
        <f t="shared" si="6"/>
        <v>91500</v>
      </c>
      <c r="D42" s="16"/>
      <c r="E42" s="16"/>
      <c r="F42" s="16">
        <f>82200+9300</f>
        <v>91500</v>
      </c>
      <c r="G42" s="16">
        <f t="shared" si="1"/>
        <v>91500</v>
      </c>
    </row>
    <row r="43" s="1" customFormat="1" ht="21" customHeight="1" spans="1:7">
      <c r="A43" s="17" t="s">
        <v>486</v>
      </c>
      <c r="B43" s="16">
        <f>SUM(B44:B48)</f>
        <v>1</v>
      </c>
      <c r="C43" s="16">
        <f t="shared" si="6"/>
        <v>1159</v>
      </c>
      <c r="D43" s="16">
        <f>SUM(D44:D49)</f>
        <v>1159</v>
      </c>
      <c r="E43" s="16">
        <f>SUM(E44:E49)</f>
        <v>0</v>
      </c>
      <c r="F43" s="16">
        <f>SUM(F44:F49)</f>
        <v>0</v>
      </c>
      <c r="G43" s="16">
        <f t="shared" si="1"/>
        <v>1160</v>
      </c>
    </row>
    <row r="44" s="1" customFormat="1" ht="21" customHeight="1" spans="1:7">
      <c r="A44" s="25" t="s">
        <v>487</v>
      </c>
      <c r="B44" s="20"/>
      <c r="C44" s="16">
        <f t="shared" si="6"/>
        <v>320</v>
      </c>
      <c r="D44" s="16">
        <v>320</v>
      </c>
      <c r="E44" s="16"/>
      <c r="F44" s="16"/>
      <c r="G44" s="16">
        <f t="shared" si="1"/>
        <v>320</v>
      </c>
    </row>
    <row r="45" s="1" customFormat="1" ht="21" customHeight="1" spans="1:7">
      <c r="A45" s="25" t="s">
        <v>488</v>
      </c>
      <c r="B45" s="22">
        <v>1</v>
      </c>
      <c r="C45" s="16">
        <f t="shared" si="6"/>
        <v>227</v>
      </c>
      <c r="D45" s="16">
        <v>227</v>
      </c>
      <c r="E45" s="16"/>
      <c r="F45" s="16"/>
      <c r="G45" s="16">
        <f t="shared" si="1"/>
        <v>228</v>
      </c>
    </row>
    <row r="46" s="1" customFormat="1" ht="21" customHeight="1" spans="1:7">
      <c r="A46" s="25" t="s">
        <v>489</v>
      </c>
      <c r="B46" s="20"/>
      <c r="C46" s="16">
        <f t="shared" si="6"/>
        <v>24</v>
      </c>
      <c r="D46" s="16">
        <v>24</v>
      </c>
      <c r="E46" s="16"/>
      <c r="F46" s="16"/>
      <c r="G46" s="16">
        <f t="shared" si="1"/>
        <v>24</v>
      </c>
    </row>
    <row r="47" s="1" customFormat="1" ht="21" customHeight="1" spans="1:7">
      <c r="A47" s="25" t="s">
        <v>490</v>
      </c>
      <c r="B47" s="20"/>
      <c r="C47" s="16">
        <f t="shared" si="6"/>
        <v>28</v>
      </c>
      <c r="D47" s="16">
        <v>28</v>
      </c>
      <c r="E47" s="16"/>
      <c r="F47" s="16"/>
      <c r="G47" s="16">
        <f t="shared" si="1"/>
        <v>28</v>
      </c>
    </row>
    <row r="48" s="1" customFormat="1" ht="21" customHeight="1" spans="1:7">
      <c r="A48" s="25" t="s">
        <v>491</v>
      </c>
      <c r="B48" s="20"/>
      <c r="C48" s="16">
        <f t="shared" si="6"/>
        <v>360</v>
      </c>
      <c r="D48" s="16">
        <v>360</v>
      </c>
      <c r="E48" s="16"/>
      <c r="F48" s="16"/>
      <c r="G48" s="16">
        <f t="shared" si="1"/>
        <v>360</v>
      </c>
    </row>
    <row r="49" s="1" customFormat="1" ht="21" customHeight="1" spans="1:7">
      <c r="A49" s="25" t="s">
        <v>492</v>
      </c>
      <c r="B49" s="20"/>
      <c r="C49" s="16">
        <f t="shared" si="6"/>
        <v>200</v>
      </c>
      <c r="D49" s="16">
        <v>200</v>
      </c>
      <c r="E49" s="16"/>
      <c r="F49" s="16"/>
      <c r="G49" s="16">
        <f t="shared" si="1"/>
        <v>200</v>
      </c>
    </row>
    <row r="50" s="2" customFormat="1" ht="21" customHeight="1" spans="1:7">
      <c r="A50" s="26" t="s">
        <v>493</v>
      </c>
      <c r="B50" s="13">
        <f>SUM(B51)</f>
        <v>7513</v>
      </c>
      <c r="C50" s="16">
        <f t="shared" ref="C50:C61" si="9">SUM(D50:F50)</f>
        <v>341</v>
      </c>
      <c r="D50" s="13">
        <f t="shared" ref="D50:F50" si="10">SUM(D51)</f>
        <v>0</v>
      </c>
      <c r="E50" s="13">
        <f t="shared" si="10"/>
        <v>341</v>
      </c>
      <c r="F50" s="13">
        <f t="shared" si="10"/>
        <v>0</v>
      </c>
      <c r="G50" s="16">
        <f t="shared" ref="G50:G62" si="11">B50+C50</f>
        <v>7854</v>
      </c>
    </row>
    <row r="51" s="1" customFormat="1" ht="21" customHeight="1" spans="1:7">
      <c r="A51" s="25" t="s">
        <v>494</v>
      </c>
      <c r="B51" s="16">
        <v>7513</v>
      </c>
      <c r="C51" s="16">
        <f t="shared" si="9"/>
        <v>341</v>
      </c>
      <c r="D51" s="16">
        <f>SUM(D52:D54)</f>
        <v>0</v>
      </c>
      <c r="E51" s="16">
        <f>SUM(E52:E54)</f>
        <v>341</v>
      </c>
      <c r="F51" s="16">
        <f>SUM(F52:F54)</f>
        <v>0</v>
      </c>
      <c r="G51" s="16">
        <f t="shared" si="11"/>
        <v>7854</v>
      </c>
    </row>
    <row r="52" s="1" customFormat="1" ht="21" customHeight="1" spans="1:7">
      <c r="A52" s="27" t="s">
        <v>495</v>
      </c>
      <c r="B52" s="16">
        <v>408</v>
      </c>
      <c r="C52" s="16">
        <f t="shared" si="9"/>
        <v>8</v>
      </c>
      <c r="D52" s="16"/>
      <c r="E52" s="16">
        <v>8</v>
      </c>
      <c r="F52" s="16"/>
      <c r="G52" s="16">
        <f t="shared" si="11"/>
        <v>416</v>
      </c>
    </row>
    <row r="53" s="1" customFormat="1" ht="21" customHeight="1" spans="1:7">
      <c r="A53" s="27" t="s">
        <v>496</v>
      </c>
      <c r="B53" s="16">
        <v>1931</v>
      </c>
      <c r="C53" s="16">
        <f t="shared" si="9"/>
        <v>92</v>
      </c>
      <c r="D53" s="16"/>
      <c r="E53" s="16">
        <f>2023-1931</f>
        <v>92</v>
      </c>
      <c r="F53" s="16"/>
      <c r="G53" s="16">
        <f t="shared" si="11"/>
        <v>2023</v>
      </c>
    </row>
    <row r="54" s="1" customFormat="1" ht="21" customHeight="1" spans="1:10">
      <c r="A54" s="19" t="s">
        <v>497</v>
      </c>
      <c r="B54" s="16">
        <v>5174</v>
      </c>
      <c r="C54" s="16">
        <f t="shared" si="9"/>
        <v>241</v>
      </c>
      <c r="D54" s="16"/>
      <c r="E54" s="16">
        <v>241</v>
      </c>
      <c r="F54" s="16"/>
      <c r="G54" s="16">
        <f t="shared" si="11"/>
        <v>5415</v>
      </c>
      <c r="J54" s="1">
        <f t="shared" ref="J54:J60" si="12">B54+E54</f>
        <v>5415</v>
      </c>
    </row>
    <row r="55" s="2" customFormat="1" ht="21" customHeight="1" spans="1:7">
      <c r="A55" s="26" t="s">
        <v>498</v>
      </c>
      <c r="B55" s="23"/>
      <c r="C55" s="16">
        <f t="shared" si="9"/>
        <v>0</v>
      </c>
      <c r="D55" s="13">
        <f t="shared" ref="D55:F55" si="13">SUM(D56)</f>
        <v>0</v>
      </c>
      <c r="E55" s="13">
        <f t="shared" si="13"/>
        <v>0</v>
      </c>
      <c r="F55" s="13">
        <f t="shared" si="13"/>
        <v>0</v>
      </c>
      <c r="G55" s="16">
        <f t="shared" si="11"/>
        <v>0</v>
      </c>
    </row>
    <row r="56" s="1" customFormat="1" ht="21" customHeight="1" spans="1:7">
      <c r="A56" s="25" t="s">
        <v>499</v>
      </c>
      <c r="B56" s="20"/>
      <c r="C56" s="16">
        <f t="shared" si="9"/>
        <v>0</v>
      </c>
      <c r="D56" s="16">
        <f t="shared" ref="D56:F56" si="14">SUM(D57)</f>
        <v>0</v>
      </c>
      <c r="E56" s="16">
        <f t="shared" si="14"/>
        <v>0</v>
      </c>
      <c r="F56" s="16">
        <f t="shared" si="14"/>
        <v>0</v>
      </c>
      <c r="G56" s="16">
        <f t="shared" si="11"/>
        <v>0</v>
      </c>
    </row>
    <row r="57" s="1" customFormat="1" ht="20" customHeight="1" spans="1:10">
      <c r="A57" s="19" t="s">
        <v>500</v>
      </c>
      <c r="B57" s="20"/>
      <c r="C57" s="16">
        <f t="shared" si="9"/>
        <v>0</v>
      </c>
      <c r="D57" s="16"/>
      <c r="E57" s="16"/>
      <c r="F57" s="16"/>
      <c r="G57" s="16">
        <f t="shared" si="11"/>
        <v>0</v>
      </c>
      <c r="J57" s="1">
        <f t="shared" si="12"/>
        <v>0</v>
      </c>
    </row>
    <row r="58" s="2" customFormat="1" ht="21" customHeight="1" spans="1:7">
      <c r="A58" s="11" t="s">
        <v>501</v>
      </c>
      <c r="B58" s="14">
        <f>B59+B60</f>
        <v>3728</v>
      </c>
      <c r="C58" s="13">
        <f t="shared" si="9"/>
        <v>0</v>
      </c>
      <c r="D58" s="13">
        <f t="shared" ref="D58:F58" si="15">SUM(D59:D60)</f>
        <v>0</v>
      </c>
      <c r="E58" s="13">
        <f t="shared" si="15"/>
        <v>0</v>
      </c>
      <c r="F58" s="13">
        <f t="shared" si="15"/>
        <v>0</v>
      </c>
      <c r="G58" s="13">
        <f t="shared" si="11"/>
        <v>3728</v>
      </c>
    </row>
    <row r="59" s="1" customFormat="1" ht="21" customHeight="1" spans="1:10">
      <c r="A59" s="19" t="s">
        <v>502</v>
      </c>
      <c r="B59" s="20">
        <v>3728</v>
      </c>
      <c r="C59" s="16">
        <f t="shared" si="9"/>
        <v>0</v>
      </c>
      <c r="D59" s="16"/>
      <c r="E59" s="16"/>
      <c r="F59" s="16"/>
      <c r="G59" s="16">
        <f t="shared" si="11"/>
        <v>3728</v>
      </c>
      <c r="J59" s="1">
        <f t="shared" si="12"/>
        <v>3728</v>
      </c>
    </row>
    <row r="60" s="1" customFormat="1" ht="21" customHeight="1" spans="1:10">
      <c r="A60" s="19" t="s">
        <v>503</v>
      </c>
      <c r="B60" s="24"/>
      <c r="C60" s="16">
        <f t="shared" si="9"/>
        <v>0</v>
      </c>
      <c r="D60" s="16"/>
      <c r="E60" s="16"/>
      <c r="F60" s="16"/>
      <c r="G60" s="16">
        <f t="shared" si="11"/>
        <v>0</v>
      </c>
      <c r="J60" s="1">
        <f t="shared" si="12"/>
        <v>0</v>
      </c>
    </row>
    <row r="61" s="2" customFormat="1" ht="21" customHeight="1" spans="1:7">
      <c r="A61" s="11" t="s">
        <v>504</v>
      </c>
      <c r="B61" s="14">
        <v>22942</v>
      </c>
      <c r="C61" s="13">
        <f t="shared" si="9"/>
        <v>6909</v>
      </c>
      <c r="D61" s="13"/>
      <c r="E61" s="13">
        <f>6442+52+415</f>
        <v>6909</v>
      </c>
      <c r="F61" s="13"/>
      <c r="G61" s="13">
        <f t="shared" si="11"/>
        <v>29851</v>
      </c>
    </row>
    <row r="62" s="2" customFormat="1" ht="21" customHeight="1" spans="1:7">
      <c r="A62" s="11" t="s">
        <v>505</v>
      </c>
      <c r="B62" s="14">
        <v>6194</v>
      </c>
      <c r="C62" s="13"/>
      <c r="D62" s="13"/>
      <c r="E62" s="13"/>
      <c r="F62" s="13"/>
      <c r="G62" s="13">
        <f t="shared" si="11"/>
        <v>6194</v>
      </c>
    </row>
    <row r="63" s="1" customFormat="1" ht="21" customHeight="1" spans="1:9">
      <c r="A63" s="9" t="s">
        <v>506</v>
      </c>
      <c r="B63" s="16">
        <f t="shared" ref="B63:G63" si="16">SUM(B6:B7,B11,B29,B39,B58,B61,B55,B50,B62,B36)</f>
        <v>84208</v>
      </c>
      <c r="C63" s="16">
        <f t="shared" si="16"/>
        <v>122024</v>
      </c>
      <c r="D63" s="16">
        <f t="shared" si="16"/>
        <v>18524</v>
      </c>
      <c r="E63" s="16">
        <f t="shared" si="16"/>
        <v>12000</v>
      </c>
      <c r="F63" s="16">
        <f t="shared" si="16"/>
        <v>91500</v>
      </c>
      <c r="G63" s="16">
        <f t="shared" si="16"/>
        <v>206232</v>
      </c>
      <c r="H63" s="1">
        <f>H65-G64</f>
        <v>117707</v>
      </c>
      <c r="I63" s="1">
        <f>G63-H63</f>
        <v>88525</v>
      </c>
    </row>
    <row r="64" s="1" customFormat="1" ht="28" hidden="1" customHeight="1" spans="1:7">
      <c r="A64" s="1" t="s">
        <v>408</v>
      </c>
      <c r="B64" s="21">
        <f>SUM(B66:B72)</f>
        <v>0</v>
      </c>
      <c r="D64" s="21">
        <f>SUM(D66:D72)</f>
        <v>0</v>
      </c>
      <c r="G64" s="1">
        <v>6194</v>
      </c>
    </row>
    <row r="65" s="1" customFormat="1" ht="28" hidden="1" customHeight="1" spans="7:8">
      <c r="G65" s="1">
        <f>SUM(G63:G64)</f>
        <v>212426</v>
      </c>
      <c r="H65" s="1">
        <f>[1]基金收入!G32</f>
        <v>123901</v>
      </c>
    </row>
    <row r="66" s="1" customFormat="1" ht="28" customHeight="1"/>
    <row r="67" s="3" customFormat="1" ht="28" customHeight="1"/>
    <row r="68" s="3" customFormat="1" ht="28" customHeight="1"/>
    <row r="69" spans="6:7">
      <c r="F69" s="3"/>
      <c r="G69" s="3"/>
    </row>
  </sheetData>
  <mergeCells count="5">
    <mergeCell ref="A2:G2"/>
    <mergeCell ref="C4:F4"/>
    <mergeCell ref="A4:A5"/>
    <mergeCell ref="B4:B5"/>
    <mergeCell ref="G4:G5"/>
  </mergeCells>
  <pageMargins left="0.751388888888889" right="0.629861111111111" top="0.786805555555556" bottom="0.708333333333333" header="0.511805555555556" footer="0.511805555555556"/>
  <pageSetup paperSize="9" scale="85" firstPageNumber="22" orientation="portrait" useFirstPageNumber="1" horizontalDpi="600"/>
  <headerFooter alignWithMargins="0" scaleWithDoc="0">
    <oddFooter>&amp;L&amp;16— &amp;P —</oddFooter>
  </headerFooter>
  <rowBreaks count="1" manualBreakCount="1">
    <brk id="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一般公共预算收入</vt:lpstr>
      <vt:lpstr>2024年广元市昭化区一般公共预算支出明细表</vt:lpstr>
      <vt:lpstr>基金收入</vt:lpstr>
      <vt:lpstr>基金支出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2024-12-15T17:14:00Z</dcterms:created>
  <dcterms:modified xsi:type="dcterms:W3CDTF">2024-12-23T12:45:17Z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B41E22159EA74FC19A344A09A3C4AC97_11</vt:lpwstr>
  </property>
  <property fmtid="{D5CDD505-2E9C-101B-9397-08002B2CF9AE}" pid="3" name="KSOProductBuildVer">
    <vt:lpwstr>2052-12.1.0.19302</vt:lpwstr>
  </property>
</Properties>
</file>